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8475" activeTab="1"/>
  </bookViews>
  <sheets>
    <sheet name="CN=96 5feb" sheetId="6" r:id="rId1"/>
    <sheet name="CN=92 5feb" sheetId="5" r:id="rId2"/>
    <sheet name="CN=89 5feb" sheetId="4" r:id="rId3"/>
    <sheet name="pre-burn 5feb" sheetId="3" r:id="rId4"/>
    <sheet name="31jan" sheetId="1" r:id="rId5"/>
  </sheets>
  <calcPr calcId="125725"/>
</workbook>
</file>

<file path=xl/calcChain.xml><?xml version="1.0" encoding="utf-8"?>
<calcChain xmlns="http://schemas.openxmlformats.org/spreadsheetml/2006/main">
  <c r="Y27" i="5"/>
  <c r="Y26"/>
  <c r="Y25"/>
  <c r="Y24"/>
  <c r="Y23"/>
  <c r="Y22"/>
  <c r="Y21"/>
  <c r="Y20"/>
  <c r="Y19"/>
  <c r="Y18"/>
  <c r="X27"/>
  <c r="X26"/>
  <c r="X25"/>
  <c r="X24"/>
  <c r="X23"/>
  <c r="X22"/>
  <c r="X21"/>
  <c r="X20"/>
  <c r="X19"/>
  <c r="X18"/>
  <c r="Y17"/>
  <c r="X17"/>
  <c r="V28"/>
  <c r="U28"/>
  <c r="T28"/>
  <c r="V27"/>
  <c r="V26"/>
  <c r="V25"/>
  <c r="V24"/>
  <c r="V23"/>
  <c r="V22"/>
  <c r="V21"/>
  <c r="V20"/>
  <c r="V19"/>
  <c r="V18"/>
  <c r="V17"/>
  <c r="U27"/>
  <c r="U26"/>
  <c r="U25"/>
  <c r="U24"/>
  <c r="U23"/>
  <c r="U22"/>
  <c r="U21"/>
  <c r="U20"/>
  <c r="U19"/>
  <c r="U18"/>
  <c r="U17"/>
  <c r="T27"/>
  <c r="T26"/>
  <c r="T25"/>
  <c r="T24"/>
  <c r="T23"/>
  <c r="T22"/>
  <c r="T21"/>
  <c r="T20"/>
  <c r="T19"/>
  <c r="T18"/>
  <c r="T17"/>
  <c r="S27"/>
  <c r="S26"/>
  <c r="S25"/>
  <c r="S24"/>
  <c r="S23"/>
  <c r="S22"/>
  <c r="S21"/>
  <c r="S20"/>
  <c r="S19"/>
  <c r="S17"/>
  <c r="S16"/>
  <c r="S18"/>
  <c r="J29" i="3"/>
  <c r="J28"/>
  <c r="J27"/>
  <c r="J26"/>
  <c r="J29" i="4"/>
  <c r="J28"/>
  <c r="J27"/>
  <c r="J26"/>
  <c r="J29" i="6"/>
  <c r="J28"/>
  <c r="J27"/>
  <c r="J26"/>
  <c r="K26"/>
  <c r="F19"/>
  <c r="F18"/>
  <c r="F17"/>
  <c r="F19" i="4"/>
  <c r="F18"/>
  <c r="F17"/>
  <c r="F20" i="3"/>
  <c r="F19"/>
  <c r="F18"/>
  <c r="F17"/>
  <c r="C20"/>
  <c r="C19"/>
  <c r="D18"/>
  <c r="C18"/>
  <c r="C17"/>
  <c r="C20" i="4"/>
  <c r="C19"/>
  <c r="C18"/>
  <c r="C17"/>
  <c r="C20" i="5"/>
  <c r="C19"/>
  <c r="C18"/>
  <c r="C17"/>
  <c r="C20" i="6"/>
  <c r="C19"/>
  <c r="C18"/>
  <c r="C17"/>
  <c r="D17"/>
  <c r="E13"/>
  <c r="H12" i="3"/>
  <c r="H13" s="1"/>
  <c r="G12"/>
  <c r="G13" s="1"/>
  <c r="F12"/>
  <c r="F13" s="1"/>
  <c r="E12"/>
  <c r="D17" s="1"/>
  <c r="H12" i="4"/>
  <c r="D20" s="1"/>
  <c r="G12"/>
  <c r="D19" s="1"/>
  <c r="F12"/>
  <c r="D18" s="1"/>
  <c r="E12"/>
  <c r="D17" s="1"/>
  <c r="H12" i="5"/>
  <c r="D20" s="1"/>
  <c r="G12"/>
  <c r="D19" s="1"/>
  <c r="F12"/>
  <c r="D18" s="1"/>
  <c r="E12"/>
  <c r="D17" s="1"/>
  <c r="H12" i="6"/>
  <c r="D20" s="1"/>
  <c r="G12"/>
  <c r="D19" s="1"/>
  <c r="F12"/>
  <c r="D18" s="1"/>
  <c r="E12"/>
  <c r="K29"/>
  <c r="L29" s="1"/>
  <c r="K28"/>
  <c r="L28" s="1"/>
  <c r="K27"/>
  <c r="L27" s="1"/>
  <c r="D12"/>
  <c r="C12"/>
  <c r="K29" i="5"/>
  <c r="K28"/>
  <c r="K27"/>
  <c r="K26"/>
  <c r="D12"/>
  <c r="C12"/>
  <c r="K29" i="4"/>
  <c r="L29" s="1"/>
  <c r="K28"/>
  <c r="L28" s="1"/>
  <c r="K27"/>
  <c r="L27" s="1"/>
  <c r="K26"/>
  <c r="L26" s="1"/>
  <c r="D12"/>
  <c r="C12"/>
  <c r="K29" i="3"/>
  <c r="L29" s="1"/>
  <c r="K28"/>
  <c r="L28" s="1"/>
  <c r="K27"/>
  <c r="L27" s="1"/>
  <c r="K26"/>
  <c r="L26" s="1"/>
  <c r="D12"/>
  <c r="C12"/>
  <c r="K29" i="1"/>
  <c r="L29" s="1"/>
  <c r="K28"/>
  <c r="L28" s="1"/>
  <c r="K27"/>
  <c r="L27" s="1"/>
  <c r="K26"/>
  <c r="L26" s="1"/>
  <c r="D12"/>
  <c r="C12"/>
  <c r="H12" s="1"/>
  <c r="E13" i="5" l="1"/>
  <c r="F17" s="1"/>
  <c r="J26" s="1"/>
  <c r="L26" s="1"/>
  <c r="L26" i="6"/>
  <c r="H13"/>
  <c r="F20" s="1"/>
  <c r="H13" i="5"/>
  <c r="F20" s="1"/>
  <c r="J29" s="1"/>
  <c r="L29" s="1"/>
  <c r="H13" i="4"/>
  <c r="F20" s="1"/>
  <c r="D20" i="3"/>
  <c r="D19"/>
  <c r="G13" i="4"/>
  <c r="G13" i="5"/>
  <c r="F19" s="1"/>
  <c r="J28" s="1"/>
  <c r="L28" s="1"/>
  <c r="G13" i="6"/>
  <c r="F13"/>
  <c r="F13" i="4"/>
  <c r="E13" i="3"/>
  <c r="E13" i="4"/>
  <c r="F13" i="5"/>
  <c r="F18" s="1"/>
  <c r="J27" s="1"/>
  <c r="L27" s="1"/>
  <c r="G12" i="1"/>
  <c r="F12"/>
  <c r="E12"/>
</calcChain>
</file>

<file path=xl/sharedStrings.xml><?xml version="1.0" encoding="utf-8"?>
<sst xmlns="http://schemas.openxmlformats.org/spreadsheetml/2006/main" count="261" uniqueCount="88">
  <si>
    <t xml:space="preserve">Basin </t>
  </si>
  <si>
    <t xml:space="preserve">Basin Name </t>
  </si>
  <si>
    <t xml:space="preserve">Basin Size </t>
  </si>
  <si>
    <t>sumQ2</t>
  </si>
  <si>
    <t>sumQ10</t>
  </si>
  <si>
    <t>sumQ25</t>
  </si>
  <si>
    <t>sumQ100</t>
  </si>
  <si>
    <t xml:space="preserve">Number </t>
  </si>
  <si>
    <t xml:space="preserve">(acres) </t>
  </si>
  <si>
    <t xml:space="preserve"> </t>
  </si>
  <si>
    <t xml:space="preserve">4-mile Canyon Creek East </t>
  </si>
  <si>
    <t>FMCC Basin</t>
  </si>
  <si>
    <t xml:space="preserve">Sweet Home Gulch </t>
  </si>
  <si>
    <t xml:space="preserve">Ingram Gulch </t>
  </si>
  <si>
    <t xml:space="preserve">Emerson Gulch </t>
  </si>
  <si>
    <t xml:space="preserve">Schoolhouse Gulch </t>
  </si>
  <si>
    <t xml:space="preserve">Melvina Gulch </t>
  </si>
  <si>
    <t xml:space="preserve">Unnamed Tributary 1 to FMC West of Emerson </t>
  </si>
  <si>
    <t xml:space="preserve">Nancy Mine Gulch </t>
  </si>
  <si>
    <t xml:space="preserve">Short Cut &amp; Sand Gulch </t>
  </si>
  <si>
    <t>Unit avg peak Q in cfs/acres</t>
  </si>
  <si>
    <t>Corresponding 1-hour rainfall depths</t>
  </si>
  <si>
    <t>PCP depth</t>
  </si>
  <si>
    <t>Qsum</t>
  </si>
  <si>
    <t>qp (cfs/ac)</t>
  </si>
  <si>
    <t>2yr</t>
  </si>
  <si>
    <t>(sq mi)</t>
  </si>
  <si>
    <t>0.5 to 0.8</t>
  </si>
  <si>
    <t>1.25 to 2.0</t>
  </si>
  <si>
    <t>to 3.75</t>
  </si>
  <si>
    <t>WWE Unit Q ranges reported</t>
  </si>
  <si>
    <t>10yr</t>
  </si>
  <si>
    <t>25yr</t>
  </si>
  <si>
    <t>100yr</t>
  </si>
  <si>
    <t>FMC-BA DA = 4,577 acres (7.15 sq. mi.) per Julia calc from GIS</t>
  </si>
  <si>
    <t>Peak Q estimate from 60% of FMC-BA</t>
  </si>
  <si>
    <t>q (cfs/ac)</t>
  </si>
  <si>
    <t>Qp (cfs)</t>
  </si>
  <si>
    <t>PCP (in)</t>
  </si>
  <si>
    <t>Totals for FMC basins only (3-23) DA~1,700 acres</t>
  </si>
  <si>
    <t>60% DA</t>
  </si>
  <si>
    <t>Q2</t>
  </si>
  <si>
    <t>Q10</t>
  </si>
  <si>
    <t>Q25</t>
  </si>
  <si>
    <t>Q100</t>
  </si>
  <si>
    <t>TOTALS FOR ROWS 4-11</t>
  </si>
  <si>
    <t>WWE Unit Q ranges from bar charts</t>
  </si>
  <si>
    <t>0.9 to 1.5</t>
  </si>
  <si>
    <t>1.8 to 2.9</t>
  </si>
  <si>
    <t>2.2 to 3.3</t>
  </si>
  <si>
    <t>3.3 to 4.9</t>
  </si>
  <si>
    <t>cfs/ac</t>
  </si>
  <si>
    <t>R.I.</t>
  </si>
  <si>
    <t>inches</t>
  </si>
  <si>
    <t>PCP</t>
  </si>
  <si>
    <t>Corresponding 1-hour rainfall depth in inches</t>
  </si>
  <si>
    <t>cfs</t>
  </si>
  <si>
    <t>NOTE: ~equal to 5/15/2003 peak runoff</t>
  </si>
  <si>
    <t>2.4 to 3.7</t>
  </si>
  <si>
    <t>1.5 to 2.3</t>
  </si>
  <si>
    <t>1.2 to 1.9</t>
  </si>
  <si>
    <t>cfs/acre</t>
  </si>
  <si>
    <t>0.3 to 0.5</t>
  </si>
  <si>
    <t>0.8 to 1.4</t>
  </si>
  <si>
    <t>1.1 to 1.7</t>
  </si>
  <si>
    <t>1.9 to 3.0</t>
  </si>
  <si>
    <t>0.2 to 0.7</t>
  </si>
  <si>
    <t>0.1 to 0.3</t>
  </si>
  <si>
    <t>.05 to 0.2</t>
  </si>
  <si>
    <t>0 to 0</t>
  </si>
  <si>
    <t>Peak Q estimate from 60% of FMC-BA &amp; average CN=92</t>
  </si>
  <si>
    <t>FMC-BA DA = 4,577 acres (7.15 sq. mi.) per Julia's calc from GIS 1/31/2011</t>
  </si>
  <si>
    <t>x2746</t>
  </si>
  <si>
    <t>.6*4577</t>
  </si>
  <si>
    <t>1.0*4577</t>
  </si>
  <si>
    <t>x4577</t>
  </si>
  <si>
    <t>CN=92</t>
  </si>
  <si>
    <t>x1700</t>
  </si>
  <si>
    <t>2-year</t>
  </si>
  <si>
    <t>10-year</t>
  </si>
  <si>
    <t>25-year</t>
  </si>
  <si>
    <t>100-year</t>
  </si>
  <si>
    <t>USGS Max</t>
  </si>
  <si>
    <t xml:space="preserve">   see John Moody paper</t>
  </si>
  <si>
    <t>Fourmile Creek portion only</t>
  </si>
  <si>
    <t>FMC2  DA=1100 ac</t>
  </si>
  <si>
    <t>.6*1100</t>
  </si>
  <si>
    <t>1.0*1100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</si>
</sst>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33" borderId="0" xfId="0" applyFill="1"/>
    <xf numFmtId="0" fontId="16" fillId="0" borderId="0" xfId="0" applyFont="1"/>
    <xf numFmtId="0" fontId="16" fillId="0" borderId="0" xfId="0" applyFont="1" applyAlignment="1">
      <alignment horizontal="right"/>
    </xf>
    <xf numFmtId="3" fontId="0" fillId="0" borderId="0" xfId="0" applyNumberFormat="1"/>
    <xf numFmtId="3" fontId="18" fillId="0" borderId="0" xfId="0" applyNumberFormat="1" applyFont="1"/>
    <xf numFmtId="2" fontId="0" fillId="0" borderId="0" xfId="0" applyNumberFormat="1"/>
    <xf numFmtId="0" fontId="0" fillId="34" borderId="0" xfId="0" applyFill="1"/>
    <xf numFmtId="0" fontId="0" fillId="35" borderId="0" xfId="0" applyFill="1"/>
    <xf numFmtId="3" fontId="0" fillId="33" borderId="0" xfId="0" applyNumberFormat="1" applyFill="1"/>
    <xf numFmtId="3" fontId="0" fillId="35" borderId="0" xfId="0" applyNumberFormat="1" applyFill="1"/>
    <xf numFmtId="3" fontId="0" fillId="34" borderId="0" xfId="0" applyNumberFormat="1" applyFill="1"/>
    <xf numFmtId="3" fontId="16" fillId="0" borderId="0" xfId="0" applyNumberFormat="1" applyFont="1"/>
    <xf numFmtId="0" fontId="0" fillId="0" borderId="0" xfId="0" applyFill="1"/>
    <xf numFmtId="2" fontId="0" fillId="33" borderId="0" xfId="0" applyNumberFormat="1" applyFill="1"/>
    <xf numFmtId="0" fontId="14" fillId="0" borderId="0" xfId="0" applyFont="1"/>
    <xf numFmtId="3" fontId="14" fillId="0" borderId="0" xfId="0" applyNumberFormat="1" applyFont="1"/>
    <xf numFmtId="0" fontId="0" fillId="0" borderId="0" xfId="0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xVal>
            <c:numRef>
              <c:f>'CN=96 5feb'!$C$17:$C$20</c:f>
              <c:numCache>
                <c:formatCode>General</c:formatCode>
                <c:ptCount val="4"/>
                <c:pt idx="0">
                  <c:v>0.9</c:v>
                </c:pt>
                <c:pt idx="1">
                  <c:v>1.5</c:v>
                </c:pt>
                <c:pt idx="2">
                  <c:v>1.7</c:v>
                </c:pt>
                <c:pt idx="3">
                  <c:v>2.4</c:v>
                </c:pt>
              </c:numCache>
            </c:numRef>
          </c:xVal>
          <c:yVal>
            <c:numRef>
              <c:f>'CN=96 5feb'!$D$17:$D$20</c:f>
              <c:numCache>
                <c:formatCode>#,##0</c:formatCode>
                <c:ptCount val="4"/>
                <c:pt idx="0">
                  <c:v>2025</c:v>
                </c:pt>
                <c:pt idx="1">
                  <c:v>3990</c:v>
                </c:pt>
                <c:pt idx="2">
                  <c:v>4610</c:v>
                </c:pt>
                <c:pt idx="3">
                  <c:v>6910</c:v>
                </c:pt>
              </c:numCache>
            </c:numRef>
          </c:yVal>
          <c:smooth val="1"/>
        </c:ser>
        <c:axId val="70220032"/>
        <c:axId val="70230016"/>
      </c:scatterChart>
      <c:valAx>
        <c:axId val="70220032"/>
        <c:scaling>
          <c:orientation val="minMax"/>
        </c:scaling>
        <c:axPos val="b"/>
        <c:minorGridlines/>
        <c:numFmt formatCode="General" sourceLinked="1"/>
        <c:tickLblPos val="nextTo"/>
        <c:crossAx val="70230016"/>
        <c:crosses val="autoZero"/>
        <c:crossBetween val="midCat"/>
        <c:minorUnit val="0.25"/>
      </c:valAx>
      <c:valAx>
        <c:axId val="70230016"/>
        <c:scaling>
          <c:orientation val="minMax"/>
          <c:max val="7000"/>
        </c:scaling>
        <c:axPos val="l"/>
        <c:majorGridlines/>
        <c:numFmt formatCode="#,##0" sourceLinked="1"/>
        <c:tickLblPos val="nextTo"/>
        <c:crossAx val="70220032"/>
        <c:crosses val="autoZero"/>
        <c:crossBetween val="midCat"/>
      </c:val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xVal>
            <c:numRef>
              <c:f>'31jan'!$C$17:$C$20</c:f>
              <c:numCache>
                <c:formatCode>General</c:formatCode>
                <c:ptCount val="4"/>
                <c:pt idx="0">
                  <c:v>0.9</c:v>
                </c:pt>
                <c:pt idx="1">
                  <c:v>1.5</c:v>
                </c:pt>
                <c:pt idx="2">
                  <c:v>1.7</c:v>
                </c:pt>
                <c:pt idx="3">
                  <c:v>2.4</c:v>
                </c:pt>
              </c:numCache>
            </c:numRef>
          </c:xVal>
          <c:yVal>
            <c:numRef>
              <c:f>'31jan'!$D$17:$D$20</c:f>
              <c:numCache>
                <c:formatCode>#,##0</c:formatCode>
                <c:ptCount val="4"/>
                <c:pt idx="0">
                  <c:v>1020</c:v>
                </c:pt>
                <c:pt idx="1">
                  <c:v>2550</c:v>
                </c:pt>
                <c:pt idx="2">
                  <c:v>3060</c:v>
                </c:pt>
                <c:pt idx="3">
                  <c:v>5100</c:v>
                </c:pt>
              </c:numCache>
            </c:numRef>
          </c:yVal>
          <c:smooth val="1"/>
        </c:ser>
        <c:axId val="97868800"/>
        <c:axId val="97891072"/>
      </c:scatterChart>
      <c:valAx>
        <c:axId val="97868800"/>
        <c:scaling>
          <c:orientation val="minMax"/>
        </c:scaling>
        <c:axPos val="b"/>
        <c:minorGridlines/>
        <c:numFmt formatCode="General" sourceLinked="1"/>
        <c:tickLblPos val="nextTo"/>
        <c:crossAx val="97891072"/>
        <c:crosses val="autoZero"/>
        <c:crossBetween val="midCat"/>
        <c:minorUnit val="0.25"/>
      </c:valAx>
      <c:valAx>
        <c:axId val="97891072"/>
        <c:scaling>
          <c:orientation val="minMax"/>
          <c:max val="7000"/>
        </c:scaling>
        <c:axPos val="l"/>
        <c:majorGridlines/>
        <c:numFmt formatCode="#,##0" sourceLinked="1"/>
        <c:tickLblPos val="nextTo"/>
        <c:crossAx val="97868800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539107611548559"/>
          <c:y val="7.4548702245552642E-2"/>
          <c:w val="0.83928258967628999"/>
          <c:h val="0.79822506561679785"/>
        </c:manualLayout>
      </c:layout>
      <c:scatterChart>
        <c:scatterStyle val="smoothMarker"/>
        <c:ser>
          <c:idx val="0"/>
          <c:order val="0"/>
          <c:xVal>
            <c:numRef>
              <c:f>'31jan'!$L$26:$L$29</c:f>
              <c:numCache>
                <c:formatCode>#,##0</c:formatCode>
                <c:ptCount val="4"/>
                <c:pt idx="0">
                  <c:v>1647.7199999999998</c:v>
                </c:pt>
                <c:pt idx="1">
                  <c:v>4119.2999999999993</c:v>
                </c:pt>
                <c:pt idx="2">
                  <c:v>4943.16</c:v>
                </c:pt>
                <c:pt idx="3">
                  <c:v>8238.5999999999985</c:v>
                </c:pt>
              </c:numCache>
            </c:numRef>
          </c:xVal>
          <c:yVal>
            <c:numRef>
              <c:f>'31jan'!$M$26:$M$29</c:f>
              <c:numCache>
                <c:formatCode>General</c:formatCode>
                <c:ptCount val="4"/>
                <c:pt idx="0">
                  <c:v>0.9</c:v>
                </c:pt>
                <c:pt idx="1">
                  <c:v>1.5</c:v>
                </c:pt>
                <c:pt idx="2">
                  <c:v>1.7</c:v>
                </c:pt>
                <c:pt idx="3">
                  <c:v>2.4</c:v>
                </c:pt>
              </c:numCache>
            </c:numRef>
          </c:yVal>
          <c:smooth val="1"/>
        </c:ser>
        <c:axId val="97906048"/>
        <c:axId val="97989760"/>
      </c:scatterChart>
      <c:valAx>
        <c:axId val="97906048"/>
        <c:scaling>
          <c:orientation val="minMax"/>
          <c:max val="12000"/>
        </c:scaling>
        <c:axPos val="b"/>
        <c:minorGridlines/>
        <c:numFmt formatCode="#,##0" sourceLinked="1"/>
        <c:tickLblPos val="nextTo"/>
        <c:crossAx val="97989760"/>
        <c:crosses val="autoZero"/>
        <c:crossBetween val="midCat"/>
        <c:minorUnit val="500"/>
      </c:valAx>
      <c:valAx>
        <c:axId val="97989760"/>
        <c:scaling>
          <c:orientation val="minMax"/>
        </c:scaling>
        <c:axPos val="l"/>
        <c:majorGridlines/>
        <c:numFmt formatCode="General" sourceLinked="1"/>
        <c:tickLblPos val="nextTo"/>
        <c:crossAx val="97906048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539107611548559"/>
          <c:y val="7.4548702245552642E-2"/>
          <c:w val="0.8392825896762891"/>
          <c:h val="0.79822506561679785"/>
        </c:manualLayout>
      </c:layout>
      <c:scatterChart>
        <c:scatterStyle val="smoothMarker"/>
        <c:ser>
          <c:idx val="0"/>
          <c:order val="0"/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'CN=96 5feb'!$L$26:$L$29</c:f>
              <c:numCache>
                <c:formatCode>#,##0</c:formatCode>
                <c:ptCount val="4"/>
                <c:pt idx="0">
                  <c:v>3276.9917501473187</c:v>
                </c:pt>
                <c:pt idx="1">
                  <c:v>6456.8874484384205</c:v>
                </c:pt>
                <c:pt idx="2">
                  <c:v>7460.2133176193274</c:v>
                </c:pt>
                <c:pt idx="3">
                  <c:v>11182.228638774306</c:v>
                </c:pt>
              </c:numCache>
            </c:numRef>
          </c:xVal>
          <c:yVal>
            <c:numRef>
              <c:f>'CN=96 5feb'!$M$26:$M$29</c:f>
              <c:numCache>
                <c:formatCode>General</c:formatCode>
                <c:ptCount val="4"/>
                <c:pt idx="0">
                  <c:v>0.9</c:v>
                </c:pt>
                <c:pt idx="1">
                  <c:v>1.5</c:v>
                </c:pt>
                <c:pt idx="2">
                  <c:v>1.7</c:v>
                </c:pt>
                <c:pt idx="3">
                  <c:v>2.4</c:v>
                </c:pt>
              </c:numCache>
            </c:numRef>
          </c:yVal>
          <c:smooth val="1"/>
        </c:ser>
        <c:axId val="70236800"/>
        <c:axId val="70246784"/>
      </c:scatterChart>
      <c:valAx>
        <c:axId val="70236800"/>
        <c:scaling>
          <c:orientation val="minMax"/>
          <c:max val="12000"/>
        </c:scaling>
        <c:axPos val="b"/>
        <c:minorGridlines/>
        <c:numFmt formatCode="#,##0" sourceLinked="1"/>
        <c:tickLblPos val="nextTo"/>
        <c:crossAx val="70246784"/>
        <c:crosses val="autoZero"/>
        <c:crossBetween val="midCat"/>
        <c:minorUnit val="500"/>
      </c:valAx>
      <c:valAx>
        <c:axId val="70246784"/>
        <c:scaling>
          <c:orientation val="minMax"/>
        </c:scaling>
        <c:axPos val="l"/>
        <c:majorGridlines/>
        <c:numFmt formatCode="General" sourceLinked="1"/>
        <c:tickLblPos val="nextTo"/>
        <c:crossAx val="70236800"/>
        <c:crosses val="autoZero"/>
        <c:crossBetween val="midCat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xVal>
            <c:numRef>
              <c:f>'CN=92 5feb'!$C$17:$C$20</c:f>
              <c:numCache>
                <c:formatCode>General</c:formatCode>
                <c:ptCount val="4"/>
                <c:pt idx="0">
                  <c:v>0.9</c:v>
                </c:pt>
                <c:pt idx="1">
                  <c:v>1.5</c:v>
                </c:pt>
                <c:pt idx="2">
                  <c:v>1.7</c:v>
                </c:pt>
                <c:pt idx="3">
                  <c:v>2.4</c:v>
                </c:pt>
              </c:numCache>
            </c:numRef>
          </c:xVal>
          <c:yVal>
            <c:numRef>
              <c:f>'CN=92 5feb'!$D$17:$D$20</c:f>
              <c:numCache>
                <c:formatCode>#,##0</c:formatCode>
                <c:ptCount val="4"/>
                <c:pt idx="0">
                  <c:v>1070</c:v>
                </c:pt>
                <c:pt idx="1">
                  <c:v>2540</c:v>
                </c:pt>
                <c:pt idx="2">
                  <c:v>3140</c:v>
                </c:pt>
                <c:pt idx="3">
                  <c:v>5110</c:v>
                </c:pt>
              </c:numCache>
            </c:numRef>
          </c:yVal>
          <c:smooth val="1"/>
        </c:ser>
        <c:axId val="70311296"/>
        <c:axId val="71967872"/>
      </c:scatterChart>
      <c:valAx>
        <c:axId val="70311296"/>
        <c:scaling>
          <c:orientation val="minMax"/>
        </c:scaling>
        <c:axPos val="b"/>
        <c:minorGridlines/>
        <c:numFmt formatCode="General" sourceLinked="1"/>
        <c:tickLblPos val="nextTo"/>
        <c:crossAx val="71967872"/>
        <c:crosses val="autoZero"/>
        <c:crossBetween val="midCat"/>
        <c:minorUnit val="0.25"/>
      </c:valAx>
      <c:valAx>
        <c:axId val="71967872"/>
        <c:scaling>
          <c:orientation val="minMax"/>
          <c:max val="7000"/>
        </c:scaling>
        <c:axPos val="l"/>
        <c:majorGridlines/>
        <c:numFmt formatCode="#,##0" sourceLinked="1"/>
        <c:tickLblPos val="nextTo"/>
        <c:crossAx val="70311296"/>
        <c:crosses val="autoZero"/>
        <c:crossBetween val="midCat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539107611548559"/>
          <c:y val="7.4548702245552642E-2"/>
          <c:w val="0.83928258967628933"/>
          <c:h val="0.79822506561679785"/>
        </c:manualLayout>
      </c:layout>
      <c:scatterChart>
        <c:scatterStyle val="smoothMarker"/>
        <c:ser>
          <c:idx val="0"/>
          <c:order val="0"/>
          <c:trendline>
            <c:trendlineType val="poly"/>
            <c:order val="2"/>
          </c:trendline>
          <c:xVal>
            <c:numRef>
              <c:f>'CN=92 5feb'!$L$26:$L$29</c:f>
              <c:numCache>
                <c:formatCode>#,##0</c:formatCode>
                <c:ptCount val="4"/>
                <c:pt idx="0">
                  <c:v>1731.5462581025338</c:v>
                </c:pt>
                <c:pt idx="1">
                  <c:v>4110.3995285798464</c:v>
                </c:pt>
                <c:pt idx="2">
                  <c:v>5081.360047142015</c:v>
                </c:pt>
                <c:pt idx="3">
                  <c:v>8269.3470830878014</c:v>
                </c:pt>
              </c:numCache>
            </c:numRef>
          </c:xVal>
          <c:yVal>
            <c:numRef>
              <c:f>'CN=92 5feb'!$M$26:$M$29</c:f>
              <c:numCache>
                <c:formatCode>General</c:formatCode>
                <c:ptCount val="4"/>
                <c:pt idx="0">
                  <c:v>0.9</c:v>
                </c:pt>
                <c:pt idx="1">
                  <c:v>1.5</c:v>
                </c:pt>
                <c:pt idx="2">
                  <c:v>1.7</c:v>
                </c:pt>
                <c:pt idx="3">
                  <c:v>2.4</c:v>
                </c:pt>
              </c:numCache>
            </c:numRef>
          </c:yVal>
          <c:smooth val="1"/>
        </c:ser>
        <c:axId val="71999488"/>
        <c:axId val="72001024"/>
      </c:scatterChart>
      <c:valAx>
        <c:axId val="71999488"/>
        <c:scaling>
          <c:orientation val="minMax"/>
          <c:max val="12000"/>
        </c:scaling>
        <c:axPos val="b"/>
        <c:minorGridlines/>
        <c:numFmt formatCode="#,##0" sourceLinked="1"/>
        <c:tickLblPos val="nextTo"/>
        <c:crossAx val="72001024"/>
        <c:crosses val="autoZero"/>
        <c:crossBetween val="midCat"/>
        <c:minorUnit val="500"/>
      </c:valAx>
      <c:valAx>
        <c:axId val="72001024"/>
        <c:scaling>
          <c:orientation val="minMax"/>
        </c:scaling>
        <c:axPos val="l"/>
        <c:majorGridlines/>
        <c:numFmt formatCode="General" sourceLinked="1"/>
        <c:tickLblPos val="nextTo"/>
        <c:crossAx val="71999488"/>
        <c:crosses val="autoZero"/>
        <c:crossBetween val="midCat"/>
      </c:valAx>
    </c:plotArea>
    <c:plotVisOnly val="1"/>
  </c:chart>
  <c:spPr>
    <a:noFill/>
  </c:spPr>
  <c:printSettings>
    <c:headerFooter/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rendline>
            <c:trendlineType val="poly"/>
            <c:order val="2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'CN=92 5feb'!$I$26:$I$29</c:f>
              <c:numCache>
                <c:formatCode>General</c:formatCode>
                <c:ptCount val="4"/>
                <c:pt idx="0">
                  <c:v>0.9</c:v>
                </c:pt>
                <c:pt idx="1">
                  <c:v>1.5</c:v>
                </c:pt>
                <c:pt idx="2">
                  <c:v>1.7</c:v>
                </c:pt>
                <c:pt idx="3">
                  <c:v>2.4</c:v>
                </c:pt>
              </c:numCache>
            </c:numRef>
          </c:xVal>
          <c:yVal>
            <c:numRef>
              <c:f>'CN=92 5feb'!$J$26:$J$29</c:f>
              <c:numCache>
                <c:formatCode>0.00</c:formatCode>
                <c:ptCount val="4"/>
                <c:pt idx="0">
                  <c:v>0.63052445492044784</c:v>
                </c:pt>
                <c:pt idx="1">
                  <c:v>1.4967589864466706</c:v>
                </c:pt>
                <c:pt idx="2">
                  <c:v>1.8503241013553329</c:v>
                </c:pt>
                <c:pt idx="3">
                  <c:v>3.0111962286387741</c:v>
                </c:pt>
              </c:numCache>
            </c:numRef>
          </c:yVal>
          <c:smooth val="1"/>
        </c:ser>
        <c:axId val="94492544"/>
        <c:axId val="90488192"/>
      </c:scatterChart>
      <c:valAx>
        <c:axId val="94492544"/>
        <c:scaling>
          <c:orientation val="minMax"/>
        </c:scaling>
        <c:axPos val="b"/>
        <c:numFmt formatCode="General" sourceLinked="1"/>
        <c:tickLblPos val="nextTo"/>
        <c:crossAx val="90488192"/>
        <c:crosses val="autoZero"/>
        <c:crossBetween val="midCat"/>
      </c:valAx>
      <c:valAx>
        <c:axId val="90488192"/>
        <c:scaling>
          <c:orientation val="minMax"/>
        </c:scaling>
        <c:axPos val="l"/>
        <c:majorGridlines/>
        <c:numFmt formatCode="0.00" sourceLinked="1"/>
        <c:tickLblPos val="nextTo"/>
        <c:crossAx val="944925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xVal>
            <c:numRef>
              <c:f>'CN=89 5feb'!$C$17:$C$20</c:f>
              <c:numCache>
                <c:formatCode>General</c:formatCode>
                <c:ptCount val="4"/>
                <c:pt idx="0">
                  <c:v>0.9</c:v>
                </c:pt>
                <c:pt idx="1">
                  <c:v>1.5</c:v>
                </c:pt>
                <c:pt idx="2">
                  <c:v>1.7</c:v>
                </c:pt>
                <c:pt idx="3">
                  <c:v>2.4</c:v>
                </c:pt>
              </c:numCache>
            </c:numRef>
          </c:xVal>
          <c:yVal>
            <c:numRef>
              <c:f>'CN=89 5feb'!$D$17:$D$20</c:f>
              <c:numCache>
                <c:formatCode>#,##0</c:formatCode>
                <c:ptCount val="4"/>
                <c:pt idx="0">
                  <c:v>670</c:v>
                </c:pt>
                <c:pt idx="1">
                  <c:v>1800</c:v>
                </c:pt>
                <c:pt idx="2">
                  <c:v>2440</c:v>
                </c:pt>
                <c:pt idx="3">
                  <c:v>4130</c:v>
                </c:pt>
              </c:numCache>
            </c:numRef>
          </c:yVal>
          <c:smooth val="1"/>
        </c:ser>
        <c:axId val="72020736"/>
        <c:axId val="72022272"/>
      </c:scatterChart>
      <c:valAx>
        <c:axId val="72020736"/>
        <c:scaling>
          <c:orientation val="minMax"/>
        </c:scaling>
        <c:axPos val="b"/>
        <c:minorGridlines/>
        <c:numFmt formatCode="General" sourceLinked="1"/>
        <c:tickLblPos val="nextTo"/>
        <c:crossAx val="72022272"/>
        <c:crosses val="autoZero"/>
        <c:crossBetween val="midCat"/>
        <c:minorUnit val="0.25"/>
      </c:valAx>
      <c:valAx>
        <c:axId val="72022272"/>
        <c:scaling>
          <c:orientation val="minMax"/>
          <c:max val="7000"/>
        </c:scaling>
        <c:axPos val="l"/>
        <c:majorGridlines/>
        <c:numFmt formatCode="#,##0" sourceLinked="1"/>
        <c:tickLblPos val="nextTo"/>
        <c:crossAx val="72020736"/>
        <c:crosses val="autoZero"/>
        <c:crossBetween val="midCat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539107611548559"/>
          <c:y val="7.4548702245552642E-2"/>
          <c:w val="0.83928258967628955"/>
          <c:h val="0.79822506561679785"/>
        </c:manualLayout>
      </c:layout>
      <c:scatterChart>
        <c:scatterStyle val="smoothMarker"/>
        <c:ser>
          <c:idx val="0"/>
          <c:order val="0"/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'CN=89 5feb'!$L$26:$L$29</c:f>
              <c:numCache>
                <c:formatCode>#,##0</c:formatCode>
                <c:ptCount val="4"/>
                <c:pt idx="0">
                  <c:v>1084.2392457277549</c:v>
                </c:pt>
                <c:pt idx="1">
                  <c:v>2912.8815556865052</c:v>
                </c:pt>
                <c:pt idx="2">
                  <c:v>3948.5727754861518</c:v>
                </c:pt>
                <c:pt idx="3">
                  <c:v>6683.4449027695928</c:v>
                </c:pt>
              </c:numCache>
            </c:numRef>
          </c:xVal>
          <c:yVal>
            <c:numRef>
              <c:f>'CN=89 5feb'!$M$26:$M$29</c:f>
              <c:numCache>
                <c:formatCode>General</c:formatCode>
                <c:ptCount val="4"/>
                <c:pt idx="0">
                  <c:v>0.9</c:v>
                </c:pt>
                <c:pt idx="1">
                  <c:v>1.5</c:v>
                </c:pt>
                <c:pt idx="2">
                  <c:v>1.7</c:v>
                </c:pt>
                <c:pt idx="3">
                  <c:v>2.4</c:v>
                </c:pt>
              </c:numCache>
            </c:numRef>
          </c:yVal>
          <c:smooth val="1"/>
        </c:ser>
        <c:axId val="94471296"/>
        <c:axId val="94472832"/>
      </c:scatterChart>
      <c:valAx>
        <c:axId val="94471296"/>
        <c:scaling>
          <c:orientation val="minMax"/>
          <c:max val="12000"/>
        </c:scaling>
        <c:axPos val="b"/>
        <c:minorGridlines/>
        <c:numFmt formatCode="#,##0" sourceLinked="1"/>
        <c:tickLblPos val="nextTo"/>
        <c:crossAx val="94472832"/>
        <c:crosses val="autoZero"/>
        <c:crossBetween val="midCat"/>
        <c:minorUnit val="500"/>
      </c:valAx>
      <c:valAx>
        <c:axId val="94472832"/>
        <c:scaling>
          <c:orientation val="minMax"/>
        </c:scaling>
        <c:axPos val="l"/>
        <c:majorGridlines/>
        <c:numFmt formatCode="General" sourceLinked="1"/>
        <c:tickLblPos val="nextTo"/>
        <c:crossAx val="94471296"/>
        <c:crosses val="autoZero"/>
        <c:crossBetween val="midCat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xVal>
            <c:numRef>
              <c:f>'pre-burn 5feb'!$C$17:$C$20</c:f>
              <c:numCache>
                <c:formatCode>General</c:formatCode>
                <c:ptCount val="4"/>
                <c:pt idx="0">
                  <c:v>0.9</c:v>
                </c:pt>
                <c:pt idx="1">
                  <c:v>1.5</c:v>
                </c:pt>
                <c:pt idx="2">
                  <c:v>1.7</c:v>
                </c:pt>
                <c:pt idx="3">
                  <c:v>2.4</c:v>
                </c:pt>
              </c:numCache>
            </c:numRef>
          </c:xVal>
          <c:yVal>
            <c:numRef>
              <c:f>'pre-burn 5feb'!$D$17:$D$20</c:f>
              <c:numCache>
                <c:formatCode>#,##0</c:formatCode>
                <c:ptCount val="4"/>
                <c:pt idx="0">
                  <c:v>0</c:v>
                </c:pt>
                <c:pt idx="1">
                  <c:v>130</c:v>
                </c:pt>
                <c:pt idx="2">
                  <c:v>310</c:v>
                </c:pt>
                <c:pt idx="3">
                  <c:v>760</c:v>
                </c:pt>
              </c:numCache>
            </c:numRef>
          </c:yVal>
          <c:smooth val="1"/>
        </c:ser>
        <c:axId val="97818496"/>
        <c:axId val="97820032"/>
      </c:scatterChart>
      <c:valAx>
        <c:axId val="97818496"/>
        <c:scaling>
          <c:orientation val="minMax"/>
        </c:scaling>
        <c:axPos val="b"/>
        <c:minorGridlines/>
        <c:numFmt formatCode="General" sourceLinked="1"/>
        <c:tickLblPos val="nextTo"/>
        <c:crossAx val="97820032"/>
        <c:crosses val="autoZero"/>
        <c:crossBetween val="midCat"/>
      </c:valAx>
      <c:valAx>
        <c:axId val="97820032"/>
        <c:scaling>
          <c:orientation val="minMax"/>
          <c:max val="2000"/>
        </c:scaling>
        <c:axPos val="l"/>
        <c:majorGridlines/>
        <c:numFmt formatCode="#,##0" sourceLinked="1"/>
        <c:tickLblPos val="nextTo"/>
        <c:crossAx val="97818496"/>
        <c:crosses val="autoZero"/>
        <c:crossBetween val="midCat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539107611548559"/>
          <c:y val="7.4548702245552642E-2"/>
          <c:w val="0.83928258967628977"/>
          <c:h val="0.79822506561679785"/>
        </c:manualLayout>
      </c:layout>
      <c:scatterChart>
        <c:scatterStyle val="smoothMarker"/>
        <c:ser>
          <c:idx val="0"/>
          <c:order val="0"/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linear"/>
          </c:trendline>
          <c:xVal>
            <c:numRef>
              <c:f>'pre-burn 5feb'!$L$26:$L$29</c:f>
              <c:numCache>
                <c:formatCode>#,##0</c:formatCode>
                <c:ptCount val="4"/>
                <c:pt idx="0">
                  <c:v>0</c:v>
                </c:pt>
                <c:pt idx="1">
                  <c:v>210.37477902180316</c:v>
                </c:pt>
                <c:pt idx="2">
                  <c:v>501.66293459045369</c:v>
                </c:pt>
                <c:pt idx="3">
                  <c:v>1229.8833235120801</c:v>
                </c:pt>
              </c:numCache>
            </c:numRef>
          </c:xVal>
          <c:yVal>
            <c:numRef>
              <c:f>'pre-burn 5feb'!$M$26:$M$29</c:f>
              <c:numCache>
                <c:formatCode>General</c:formatCode>
                <c:ptCount val="4"/>
                <c:pt idx="0">
                  <c:v>0.9</c:v>
                </c:pt>
                <c:pt idx="1">
                  <c:v>1.5</c:v>
                </c:pt>
                <c:pt idx="2">
                  <c:v>1.7</c:v>
                </c:pt>
                <c:pt idx="3">
                  <c:v>2.4</c:v>
                </c:pt>
              </c:numCache>
            </c:numRef>
          </c:yVal>
          <c:smooth val="1"/>
        </c:ser>
        <c:axId val="97831168"/>
        <c:axId val="97849344"/>
      </c:scatterChart>
      <c:valAx>
        <c:axId val="97831168"/>
        <c:scaling>
          <c:orientation val="minMax"/>
          <c:max val="2000"/>
        </c:scaling>
        <c:axPos val="b"/>
        <c:minorGridlines/>
        <c:numFmt formatCode="#,##0" sourceLinked="1"/>
        <c:tickLblPos val="nextTo"/>
        <c:crossAx val="97849344"/>
        <c:crosses val="autoZero"/>
        <c:crossBetween val="midCat"/>
      </c:valAx>
      <c:valAx>
        <c:axId val="97849344"/>
        <c:scaling>
          <c:orientation val="minMax"/>
        </c:scaling>
        <c:axPos val="l"/>
        <c:majorGridlines/>
        <c:numFmt formatCode="General" sourceLinked="1"/>
        <c:tickLblPos val="nextTo"/>
        <c:crossAx val="97831168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23</xdr:row>
      <xdr:rowOff>0</xdr:rowOff>
    </xdr:from>
    <xdr:to>
      <xdr:col>5</xdr:col>
      <xdr:colOff>152400</xdr:colOff>
      <xdr:row>40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123825</xdr:colOff>
      <xdr:row>30</xdr:row>
      <xdr:rowOff>152398</xdr:rowOff>
    </xdr:from>
    <xdr:to>
      <xdr:col>14</xdr:col>
      <xdr:colOff>485775</xdr:colOff>
      <xdr:row>50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23</xdr:row>
      <xdr:rowOff>0</xdr:rowOff>
    </xdr:from>
    <xdr:to>
      <xdr:col>5</xdr:col>
      <xdr:colOff>152400</xdr:colOff>
      <xdr:row>40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123825</xdr:colOff>
      <xdr:row>30</xdr:row>
      <xdr:rowOff>152398</xdr:rowOff>
    </xdr:from>
    <xdr:to>
      <xdr:col>14</xdr:col>
      <xdr:colOff>485775</xdr:colOff>
      <xdr:row>50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428625</xdr:colOff>
      <xdr:row>29</xdr:row>
      <xdr:rowOff>19050</xdr:rowOff>
    </xdr:from>
    <xdr:to>
      <xdr:col>23</xdr:col>
      <xdr:colOff>123825</xdr:colOff>
      <xdr:row>43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23</xdr:row>
      <xdr:rowOff>0</xdr:rowOff>
    </xdr:from>
    <xdr:to>
      <xdr:col>5</xdr:col>
      <xdr:colOff>152400</xdr:colOff>
      <xdr:row>40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123825</xdr:colOff>
      <xdr:row>30</xdr:row>
      <xdr:rowOff>152398</xdr:rowOff>
    </xdr:from>
    <xdr:to>
      <xdr:col>14</xdr:col>
      <xdr:colOff>485775</xdr:colOff>
      <xdr:row>50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23</xdr:row>
      <xdr:rowOff>28575</xdr:rowOff>
    </xdr:from>
    <xdr:to>
      <xdr:col>5</xdr:col>
      <xdr:colOff>209550</xdr:colOff>
      <xdr:row>40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123825</xdr:colOff>
      <xdr:row>30</xdr:row>
      <xdr:rowOff>152398</xdr:rowOff>
    </xdr:from>
    <xdr:to>
      <xdr:col>14</xdr:col>
      <xdr:colOff>485775</xdr:colOff>
      <xdr:row>50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23</xdr:row>
      <xdr:rowOff>0</xdr:rowOff>
    </xdr:from>
    <xdr:to>
      <xdr:col>5</xdr:col>
      <xdr:colOff>152400</xdr:colOff>
      <xdr:row>40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123825</xdr:colOff>
      <xdr:row>30</xdr:row>
      <xdr:rowOff>152398</xdr:rowOff>
    </xdr:from>
    <xdr:to>
      <xdr:col>14</xdr:col>
      <xdr:colOff>485775</xdr:colOff>
      <xdr:row>50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topLeftCell="A16" workbookViewId="0">
      <selection activeCell="J26" sqref="J26:J29"/>
    </sheetView>
  </sheetViews>
  <sheetFormatPr defaultRowHeight="15"/>
  <cols>
    <col min="2" max="2" width="43" bestFit="1" customWidth="1"/>
    <col min="7" max="7" width="8.140625" bestFit="1" customWidth="1"/>
  </cols>
  <sheetData>
    <row r="1" spans="1:9" s="3" customFormat="1">
      <c r="A1" s="3" t="s">
        <v>0</v>
      </c>
      <c r="B1" s="3" t="s">
        <v>1</v>
      </c>
      <c r="C1" s="3" t="s">
        <v>2</v>
      </c>
      <c r="D1" s="3" t="s">
        <v>2</v>
      </c>
      <c r="E1" s="4" t="s">
        <v>41</v>
      </c>
      <c r="F1" s="4" t="s">
        <v>42</v>
      </c>
      <c r="G1" s="4" t="s">
        <v>43</v>
      </c>
      <c r="H1" s="4" t="s">
        <v>44</v>
      </c>
    </row>
    <row r="2" spans="1:9" s="3" customFormat="1">
      <c r="A2" s="3" t="s">
        <v>7</v>
      </c>
      <c r="C2" s="4" t="s">
        <v>8</v>
      </c>
      <c r="D2" s="4" t="s">
        <v>26</v>
      </c>
      <c r="E2" s="3" t="s">
        <v>9</v>
      </c>
    </row>
    <row r="3" spans="1:9" s="2" customFormat="1">
      <c r="A3" s="2">
        <v>0</v>
      </c>
      <c r="B3" s="2" t="s">
        <v>10</v>
      </c>
      <c r="C3" s="2">
        <v>290</v>
      </c>
      <c r="D3" s="2">
        <v>0.45</v>
      </c>
      <c r="E3" s="10">
        <v>325</v>
      </c>
      <c r="F3" s="10">
        <v>635</v>
      </c>
      <c r="G3" s="10">
        <v>750</v>
      </c>
      <c r="H3" s="10">
        <v>1120</v>
      </c>
      <c r="I3" s="2" t="s">
        <v>11</v>
      </c>
    </row>
    <row r="4" spans="1:9" s="9" customFormat="1">
      <c r="A4" s="9">
        <v>3</v>
      </c>
      <c r="B4" s="9" t="s">
        <v>12</v>
      </c>
      <c r="C4" s="9">
        <v>174</v>
      </c>
      <c r="D4" s="9">
        <v>0.27</v>
      </c>
      <c r="E4" s="11">
        <v>245</v>
      </c>
      <c r="F4" s="11">
        <v>490</v>
      </c>
      <c r="G4" s="11">
        <v>550</v>
      </c>
      <c r="H4" s="11">
        <v>820</v>
      </c>
    </row>
    <row r="5" spans="1:9" s="9" customFormat="1">
      <c r="A5" s="9">
        <v>7</v>
      </c>
      <c r="B5" s="9" t="s">
        <v>13</v>
      </c>
      <c r="C5" s="9">
        <v>286</v>
      </c>
      <c r="D5" s="9">
        <v>0.45</v>
      </c>
      <c r="E5" s="11">
        <v>370</v>
      </c>
      <c r="F5" s="11">
        <v>720</v>
      </c>
      <c r="G5" s="11">
        <v>820</v>
      </c>
      <c r="H5" s="11">
        <v>1240</v>
      </c>
    </row>
    <row r="6" spans="1:9">
      <c r="A6">
        <v>10</v>
      </c>
      <c r="B6" t="s">
        <v>14</v>
      </c>
      <c r="C6">
        <v>287</v>
      </c>
      <c r="D6">
        <v>0.45</v>
      </c>
      <c r="E6" s="5">
        <v>290</v>
      </c>
      <c r="F6" s="5">
        <v>560</v>
      </c>
      <c r="G6" s="5">
        <v>680</v>
      </c>
      <c r="H6" s="5">
        <v>1000</v>
      </c>
    </row>
    <row r="7" spans="1:9">
      <c r="A7">
        <v>11</v>
      </c>
      <c r="B7" t="s">
        <v>15</v>
      </c>
      <c r="C7">
        <v>144</v>
      </c>
      <c r="D7">
        <v>0.23</v>
      </c>
      <c r="E7" s="5">
        <v>200</v>
      </c>
      <c r="F7" s="5">
        <v>400</v>
      </c>
      <c r="G7" s="5">
        <v>450</v>
      </c>
      <c r="H7" s="5">
        <v>680</v>
      </c>
    </row>
    <row r="8" spans="1:9">
      <c r="A8">
        <v>12</v>
      </c>
      <c r="B8" t="s">
        <v>16</v>
      </c>
      <c r="C8">
        <v>129</v>
      </c>
      <c r="D8">
        <v>0.2</v>
      </c>
      <c r="E8" s="5">
        <v>180</v>
      </c>
      <c r="F8" s="5">
        <v>360</v>
      </c>
      <c r="G8" s="5">
        <v>410</v>
      </c>
      <c r="H8" s="5">
        <v>610</v>
      </c>
    </row>
    <row r="9" spans="1:9">
      <c r="A9">
        <v>16</v>
      </c>
      <c r="B9" t="s">
        <v>17</v>
      </c>
      <c r="C9">
        <v>109</v>
      </c>
      <c r="D9">
        <v>0.17</v>
      </c>
      <c r="E9" s="5">
        <v>160</v>
      </c>
      <c r="F9" s="5">
        <v>320</v>
      </c>
      <c r="G9" s="5">
        <v>360</v>
      </c>
      <c r="H9" s="5">
        <v>550</v>
      </c>
    </row>
    <row r="10" spans="1:9">
      <c r="A10">
        <v>18</v>
      </c>
      <c r="B10" t="s">
        <v>18</v>
      </c>
      <c r="C10">
        <v>85</v>
      </c>
      <c r="D10">
        <v>0.13</v>
      </c>
      <c r="E10" s="5">
        <v>125</v>
      </c>
      <c r="F10" s="5">
        <v>250</v>
      </c>
      <c r="G10" s="5">
        <v>280</v>
      </c>
      <c r="H10" s="5">
        <v>410</v>
      </c>
    </row>
    <row r="11" spans="1:9" s="8" customFormat="1">
      <c r="A11" s="8">
        <v>23</v>
      </c>
      <c r="B11" s="8" t="s">
        <v>19</v>
      </c>
      <c r="C11" s="8">
        <v>483</v>
      </c>
      <c r="D11" s="8">
        <v>0.75</v>
      </c>
      <c r="E11" s="12">
        <v>455</v>
      </c>
      <c r="F11" s="12">
        <v>890</v>
      </c>
      <c r="G11" s="12">
        <v>1060</v>
      </c>
      <c r="H11" s="12">
        <v>1600</v>
      </c>
    </row>
    <row r="12" spans="1:9">
      <c r="B12" s="4" t="s">
        <v>45</v>
      </c>
      <c r="C12" s="3">
        <f>SUM(C4:C11)</f>
        <v>1697</v>
      </c>
      <c r="D12" s="3">
        <f>SUM(D4:D11)</f>
        <v>2.65</v>
      </c>
      <c r="E12" s="13">
        <f t="shared" ref="E12:H12" si="0">SUM(E4:E11)</f>
        <v>2025</v>
      </c>
      <c r="F12" s="13">
        <f t="shared" si="0"/>
        <v>3990</v>
      </c>
      <c r="G12" s="13">
        <f t="shared" si="0"/>
        <v>4610</v>
      </c>
      <c r="H12" s="13">
        <f t="shared" si="0"/>
        <v>6910</v>
      </c>
      <c r="I12" t="s">
        <v>39</v>
      </c>
    </row>
    <row r="13" spans="1:9">
      <c r="E13" s="7">
        <f>E12/C12</f>
        <v>1.1932822628167354</v>
      </c>
      <c r="F13" s="7">
        <f>F12/C12</f>
        <v>2.3512080141426046</v>
      </c>
      <c r="G13" s="7">
        <f>G12/C12</f>
        <v>2.7165586328815556</v>
      </c>
      <c r="H13" s="7">
        <f>H12/C12</f>
        <v>4.0718915733647609</v>
      </c>
      <c r="I13" t="s">
        <v>20</v>
      </c>
    </row>
    <row r="14" spans="1:9">
      <c r="E14">
        <v>0.9</v>
      </c>
      <c r="F14">
        <v>1.5</v>
      </c>
      <c r="G14">
        <v>1.7</v>
      </c>
      <c r="H14">
        <v>2.4</v>
      </c>
      <c r="I14" t="s">
        <v>55</v>
      </c>
    </row>
    <row r="16" spans="1:9">
      <c r="C16" s="1" t="s">
        <v>54</v>
      </c>
      <c r="D16" s="1" t="s">
        <v>23</v>
      </c>
      <c r="F16" s="1" t="s">
        <v>51</v>
      </c>
      <c r="G16" t="s">
        <v>52</v>
      </c>
      <c r="I16" t="s">
        <v>46</v>
      </c>
    </row>
    <row r="17" spans="3:13">
      <c r="C17">
        <f>E14</f>
        <v>0.9</v>
      </c>
      <c r="D17" s="5">
        <f>E12</f>
        <v>2025</v>
      </c>
      <c r="F17" s="7">
        <f>E13</f>
        <v>1.1932822628167354</v>
      </c>
      <c r="G17" t="s">
        <v>25</v>
      </c>
      <c r="I17" t="s">
        <v>47</v>
      </c>
    </row>
    <row r="18" spans="3:13">
      <c r="C18">
        <f>F14</f>
        <v>1.5</v>
      </c>
      <c r="D18" s="5">
        <f>F12</f>
        <v>3990</v>
      </c>
      <c r="F18" s="7">
        <f>F13</f>
        <v>2.3512080141426046</v>
      </c>
      <c r="G18" t="s">
        <v>31</v>
      </c>
      <c r="I18" t="s">
        <v>48</v>
      </c>
    </row>
    <row r="19" spans="3:13">
      <c r="C19">
        <f>G14</f>
        <v>1.7</v>
      </c>
      <c r="D19" s="5">
        <f>G12</f>
        <v>4610</v>
      </c>
      <c r="F19" s="7">
        <f>G13</f>
        <v>2.7165586328815556</v>
      </c>
      <c r="G19" t="s">
        <v>32</v>
      </c>
      <c r="I19" t="s">
        <v>49</v>
      </c>
    </row>
    <row r="20" spans="3:13">
      <c r="C20">
        <f>H14</f>
        <v>2.4</v>
      </c>
      <c r="D20" s="5">
        <f>H12</f>
        <v>6910</v>
      </c>
      <c r="F20" s="7">
        <f>H13</f>
        <v>4.0718915733647609</v>
      </c>
      <c r="G20" t="s">
        <v>33</v>
      </c>
      <c r="I20" t="s">
        <v>50</v>
      </c>
    </row>
    <row r="21" spans="3:13">
      <c r="C21" s="1" t="s">
        <v>53</v>
      </c>
      <c r="D21" s="1" t="s">
        <v>56</v>
      </c>
      <c r="I21" t="s">
        <v>61</v>
      </c>
    </row>
    <row r="23" spans="3:13">
      <c r="J23" t="s">
        <v>71</v>
      </c>
    </row>
    <row r="24" spans="3:13">
      <c r="J24" t="s">
        <v>70</v>
      </c>
    </row>
    <row r="25" spans="3:13">
      <c r="J25" s="1" t="s">
        <v>36</v>
      </c>
      <c r="K25" s="1" t="s">
        <v>40</v>
      </c>
      <c r="L25" s="1" t="s">
        <v>37</v>
      </c>
      <c r="M25" s="1" t="s">
        <v>38</v>
      </c>
    </row>
    <row r="26" spans="3:13">
      <c r="J26" s="7">
        <f>F17</f>
        <v>1.1932822628167354</v>
      </c>
      <c r="K26" s="5">
        <f>4577*0.6</f>
        <v>2746.2</v>
      </c>
      <c r="L26" s="5">
        <f>J26*K26</f>
        <v>3276.9917501473187</v>
      </c>
      <c r="M26">
        <v>0.9</v>
      </c>
    </row>
    <row r="27" spans="3:13">
      <c r="J27" s="7">
        <f>F18</f>
        <v>2.3512080141426046</v>
      </c>
      <c r="K27" s="5">
        <f t="shared" ref="K27:K29" si="1">4577*0.6</f>
        <v>2746.2</v>
      </c>
      <c r="L27" s="5">
        <f t="shared" ref="L27:L29" si="2">J27*K27</f>
        <v>6456.8874484384205</v>
      </c>
      <c r="M27">
        <v>1.5</v>
      </c>
    </row>
    <row r="28" spans="3:13">
      <c r="J28" s="7">
        <f>F19</f>
        <v>2.7165586328815556</v>
      </c>
      <c r="K28" s="5">
        <f t="shared" si="1"/>
        <v>2746.2</v>
      </c>
      <c r="L28" s="5">
        <f t="shared" si="2"/>
        <v>7460.2133176193274</v>
      </c>
      <c r="M28">
        <v>1.7</v>
      </c>
    </row>
    <row r="29" spans="3:13">
      <c r="J29" s="7">
        <f>F20</f>
        <v>4.0718915733647609</v>
      </c>
      <c r="K29" s="5">
        <f t="shared" si="1"/>
        <v>2746.2</v>
      </c>
      <c r="L29" s="5">
        <f t="shared" si="2"/>
        <v>11182.228638774306</v>
      </c>
      <c r="M29">
        <v>2.4</v>
      </c>
    </row>
  </sheetData>
  <pageMargins left="0.7" right="0.7" top="0.75" bottom="0.75" header="0.3" footer="0.3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9"/>
  <sheetViews>
    <sheetView tabSelected="1" topLeftCell="C10" workbookViewId="0">
      <selection activeCell="R47" sqref="R47"/>
    </sheetView>
  </sheetViews>
  <sheetFormatPr defaultRowHeight="15"/>
  <cols>
    <col min="2" max="2" width="43" bestFit="1" customWidth="1"/>
    <col min="7" max="7" width="8.140625" bestFit="1" customWidth="1"/>
  </cols>
  <sheetData>
    <row r="1" spans="1:25" s="3" customFormat="1">
      <c r="A1" s="3" t="s">
        <v>0</v>
      </c>
      <c r="B1" s="3" t="s">
        <v>1</v>
      </c>
      <c r="C1" s="3" t="s">
        <v>2</v>
      </c>
      <c r="D1" s="3" t="s">
        <v>2</v>
      </c>
      <c r="E1" s="4" t="s">
        <v>41</v>
      </c>
      <c r="F1" s="4" t="s">
        <v>42</v>
      </c>
      <c r="G1" s="4" t="s">
        <v>43</v>
      </c>
      <c r="H1" s="4" t="s">
        <v>44</v>
      </c>
    </row>
    <row r="2" spans="1:25" s="3" customFormat="1">
      <c r="A2" s="3" t="s">
        <v>7</v>
      </c>
      <c r="C2" s="4" t="s">
        <v>8</v>
      </c>
      <c r="D2" s="4" t="s">
        <v>26</v>
      </c>
      <c r="E2" s="3" t="s">
        <v>9</v>
      </c>
    </row>
    <row r="3" spans="1:25" s="2" customFormat="1">
      <c r="A3" s="2">
        <v>0</v>
      </c>
      <c r="B3" s="2" t="s">
        <v>10</v>
      </c>
      <c r="C3" s="2">
        <v>290</v>
      </c>
      <c r="D3" s="2">
        <v>0.45</v>
      </c>
      <c r="E3" s="10">
        <v>170</v>
      </c>
      <c r="F3" s="10">
        <v>400</v>
      </c>
      <c r="G3" s="10">
        <v>500</v>
      </c>
      <c r="H3" s="10">
        <v>820</v>
      </c>
      <c r="I3" s="2" t="s">
        <v>11</v>
      </c>
    </row>
    <row r="4" spans="1:25" s="9" customFormat="1">
      <c r="A4" s="9">
        <v>3</v>
      </c>
      <c r="B4" s="9" t="s">
        <v>12</v>
      </c>
      <c r="C4" s="9">
        <v>174</v>
      </c>
      <c r="D4" s="9">
        <v>0.27</v>
      </c>
      <c r="E4" s="11">
        <v>130</v>
      </c>
      <c r="F4" s="11">
        <v>310</v>
      </c>
      <c r="G4" s="11">
        <v>380</v>
      </c>
      <c r="H4" s="11">
        <v>620</v>
      </c>
    </row>
    <row r="5" spans="1:25" s="9" customFormat="1">
      <c r="A5" s="9">
        <v>7</v>
      </c>
      <c r="B5" s="9" t="s">
        <v>13</v>
      </c>
      <c r="C5" s="9">
        <v>286</v>
      </c>
      <c r="D5" s="9">
        <v>0.45</v>
      </c>
      <c r="E5" s="11">
        <v>190</v>
      </c>
      <c r="F5" s="11">
        <v>460</v>
      </c>
      <c r="G5" s="11">
        <v>560</v>
      </c>
      <c r="H5" s="11">
        <v>920</v>
      </c>
    </row>
    <row r="6" spans="1:25">
      <c r="A6">
        <v>10</v>
      </c>
      <c r="B6" t="s">
        <v>14</v>
      </c>
      <c r="C6">
        <v>287</v>
      </c>
      <c r="D6">
        <v>0.45</v>
      </c>
      <c r="E6" s="5">
        <v>150</v>
      </c>
      <c r="F6" s="5">
        <v>350</v>
      </c>
      <c r="G6" s="5">
        <v>450</v>
      </c>
      <c r="H6" s="5">
        <v>720</v>
      </c>
    </row>
    <row r="7" spans="1:25">
      <c r="A7">
        <v>11</v>
      </c>
      <c r="B7" t="s">
        <v>15</v>
      </c>
      <c r="C7">
        <v>144</v>
      </c>
      <c r="D7">
        <v>0.23</v>
      </c>
      <c r="E7" s="5">
        <v>105</v>
      </c>
      <c r="F7" s="5">
        <v>260</v>
      </c>
      <c r="G7" s="5">
        <v>310</v>
      </c>
      <c r="H7" s="5">
        <v>500</v>
      </c>
    </row>
    <row r="8" spans="1:25">
      <c r="A8">
        <v>12</v>
      </c>
      <c r="B8" t="s">
        <v>16</v>
      </c>
      <c r="C8">
        <v>129</v>
      </c>
      <c r="D8">
        <v>0.2</v>
      </c>
      <c r="E8" s="5">
        <v>100</v>
      </c>
      <c r="F8" s="5">
        <v>230</v>
      </c>
      <c r="G8" s="5">
        <v>290</v>
      </c>
      <c r="H8" s="5">
        <v>460</v>
      </c>
    </row>
    <row r="9" spans="1:25">
      <c r="A9">
        <v>16</v>
      </c>
      <c r="B9" t="s">
        <v>17</v>
      </c>
      <c r="C9">
        <v>109</v>
      </c>
      <c r="D9">
        <v>0.17</v>
      </c>
      <c r="E9" s="5">
        <v>85</v>
      </c>
      <c r="F9" s="5">
        <v>210</v>
      </c>
      <c r="G9" s="5">
        <v>250</v>
      </c>
      <c r="H9" s="5">
        <v>410</v>
      </c>
    </row>
    <row r="10" spans="1:25">
      <c r="A10">
        <v>18</v>
      </c>
      <c r="B10" t="s">
        <v>18</v>
      </c>
      <c r="C10">
        <v>85</v>
      </c>
      <c r="D10">
        <v>0.13</v>
      </c>
      <c r="E10" s="5">
        <v>70</v>
      </c>
      <c r="F10" s="5">
        <v>160</v>
      </c>
      <c r="G10" s="5">
        <v>200</v>
      </c>
      <c r="H10" s="5">
        <v>320</v>
      </c>
    </row>
    <row r="11" spans="1:25" s="8" customFormat="1">
      <c r="A11" s="8">
        <v>23</v>
      </c>
      <c r="B11" s="8" t="s">
        <v>19</v>
      </c>
      <c r="C11" s="8">
        <v>483</v>
      </c>
      <c r="D11" s="8">
        <v>0.75</v>
      </c>
      <c r="E11" s="12">
        <v>240</v>
      </c>
      <c r="F11" s="12">
        <v>560</v>
      </c>
      <c r="G11" s="12">
        <v>700</v>
      </c>
      <c r="H11" s="12">
        <v>1160</v>
      </c>
    </row>
    <row r="12" spans="1:25">
      <c r="B12" s="4" t="s">
        <v>45</v>
      </c>
      <c r="C12" s="3">
        <f t="shared" ref="C12:H12" si="0">SUM(C4:C11)</f>
        <v>1697</v>
      </c>
      <c r="D12" s="3">
        <f t="shared" si="0"/>
        <v>2.65</v>
      </c>
      <c r="E12" s="13">
        <f t="shared" si="0"/>
        <v>1070</v>
      </c>
      <c r="F12" s="13">
        <f t="shared" si="0"/>
        <v>2540</v>
      </c>
      <c r="G12" s="13">
        <f t="shared" si="0"/>
        <v>3140</v>
      </c>
      <c r="H12" s="13">
        <f t="shared" si="0"/>
        <v>5110</v>
      </c>
      <c r="I12" t="s">
        <v>39</v>
      </c>
    </row>
    <row r="13" spans="1:25">
      <c r="E13" s="7">
        <f>E12/C12</f>
        <v>0.63052445492044784</v>
      </c>
      <c r="F13" s="7">
        <f>F12/C12</f>
        <v>1.4967589864466706</v>
      </c>
      <c r="G13" s="7">
        <f>G12/C12</f>
        <v>1.8503241013553329</v>
      </c>
      <c r="H13" s="7">
        <f>H12/C12</f>
        <v>3.0111962286387741</v>
      </c>
      <c r="I13" t="s">
        <v>20</v>
      </c>
      <c r="S13" t="s">
        <v>84</v>
      </c>
      <c r="X13" s="18" t="s">
        <v>85</v>
      </c>
    </row>
    <row r="14" spans="1:25">
      <c r="E14">
        <v>0.9</v>
      </c>
      <c r="F14">
        <v>1.5</v>
      </c>
      <c r="G14">
        <v>1.7</v>
      </c>
      <c r="H14">
        <v>2.4</v>
      </c>
      <c r="I14" t="s">
        <v>55</v>
      </c>
      <c r="S14" s="1" t="s">
        <v>76</v>
      </c>
      <c r="T14" s="1" t="s">
        <v>73</v>
      </c>
      <c r="U14" s="1" t="s">
        <v>74</v>
      </c>
      <c r="X14" s="1" t="s">
        <v>86</v>
      </c>
      <c r="Y14" s="1" t="s">
        <v>87</v>
      </c>
    </row>
    <row r="15" spans="1:25">
      <c r="R15" s="1" t="s">
        <v>53</v>
      </c>
      <c r="S15" s="1" t="s">
        <v>51</v>
      </c>
      <c r="T15" s="1" t="s">
        <v>72</v>
      </c>
      <c r="U15" s="1" t="s">
        <v>75</v>
      </c>
      <c r="V15" s="1" t="s">
        <v>77</v>
      </c>
      <c r="X15" s="1"/>
    </row>
    <row r="16" spans="1:25">
      <c r="C16" s="1" t="s">
        <v>54</v>
      </c>
      <c r="D16" s="1" t="s">
        <v>23</v>
      </c>
      <c r="F16" s="1" t="s">
        <v>51</v>
      </c>
      <c r="G16" t="s">
        <v>52</v>
      </c>
      <c r="I16" t="s">
        <v>46</v>
      </c>
      <c r="R16">
        <v>0.25</v>
      </c>
      <c r="S16" s="7">
        <f t="shared" ref="S16:S17" si="1">R16*R16*0.122+1.1879*R16-0.5403</f>
        <v>-0.23570000000000002</v>
      </c>
    </row>
    <row r="17" spans="3:25">
      <c r="C17">
        <f>E14</f>
        <v>0.9</v>
      </c>
      <c r="D17" s="5">
        <f>E12</f>
        <v>1070</v>
      </c>
      <c r="F17" s="7">
        <f>E13</f>
        <v>0.63052445492044784</v>
      </c>
      <c r="G17" t="s">
        <v>25</v>
      </c>
      <c r="I17" t="s">
        <v>27</v>
      </c>
      <c r="R17">
        <v>0.5</v>
      </c>
      <c r="S17" s="7">
        <f t="shared" si="1"/>
        <v>8.4149999999999947E-2</v>
      </c>
      <c r="T17" s="5">
        <f>S17*0.6*4577</f>
        <v>231.09272999999985</v>
      </c>
      <c r="U17" s="5">
        <f>S17*4577</f>
        <v>385.15454999999974</v>
      </c>
      <c r="V17" s="5">
        <f>S17*1700</f>
        <v>143.05499999999992</v>
      </c>
      <c r="X17" s="5">
        <f>S17*0.6*1100</f>
        <v>55.538999999999959</v>
      </c>
      <c r="Y17" s="5">
        <f>S17*1100</f>
        <v>92.564999999999941</v>
      </c>
    </row>
    <row r="18" spans="3:25">
      <c r="C18">
        <f>F14</f>
        <v>1.5</v>
      </c>
      <c r="D18" s="5">
        <f>F12</f>
        <v>2540</v>
      </c>
      <c r="F18" s="7">
        <f>F13</f>
        <v>1.4967589864466706</v>
      </c>
      <c r="G18" t="s">
        <v>31</v>
      </c>
      <c r="I18" t="s">
        <v>60</v>
      </c>
      <c r="Q18" s="2" t="s">
        <v>78</v>
      </c>
      <c r="R18" s="2">
        <v>0.9</v>
      </c>
      <c r="S18" s="15">
        <f>R18*R18*0.122+1.1879*R18-0.5403</f>
        <v>0.62762999999999991</v>
      </c>
      <c r="T18" s="10">
        <f t="shared" ref="T18:T28" si="2">S18*0.6*4577</f>
        <v>1723.5975059999996</v>
      </c>
      <c r="U18" s="10">
        <f t="shared" ref="U18:U27" si="3">S18*4577</f>
        <v>2872.6625099999997</v>
      </c>
      <c r="V18" s="10">
        <f t="shared" ref="V18:V27" si="4">S18*1700</f>
        <v>1066.9709999999998</v>
      </c>
      <c r="X18" s="5">
        <f t="shared" ref="X18:X27" si="5">S18*0.6*1100</f>
        <v>414.23579999999993</v>
      </c>
      <c r="Y18" s="5">
        <f t="shared" ref="Y18:Y27" si="6">S18*1100</f>
        <v>690.39299999999992</v>
      </c>
    </row>
    <row r="19" spans="3:25">
      <c r="C19">
        <f>G14</f>
        <v>1.7</v>
      </c>
      <c r="D19" s="5">
        <f>G12</f>
        <v>3140</v>
      </c>
      <c r="F19" s="7">
        <f>G13</f>
        <v>1.8503241013553329</v>
      </c>
      <c r="G19" t="s">
        <v>32</v>
      </c>
      <c r="I19" t="s">
        <v>59</v>
      </c>
      <c r="R19">
        <v>1</v>
      </c>
      <c r="S19" s="7">
        <f t="shared" ref="S19:S27" si="7">R19*R19*0.122+1.1879*R19-0.5403</f>
        <v>0.76959999999999984</v>
      </c>
      <c r="T19" s="5">
        <f t="shared" si="2"/>
        <v>2113.4755199999995</v>
      </c>
      <c r="U19" s="5">
        <f t="shared" si="3"/>
        <v>3522.4591999999993</v>
      </c>
      <c r="V19" s="5">
        <f t="shared" si="4"/>
        <v>1308.3199999999997</v>
      </c>
      <c r="X19" s="5">
        <f t="shared" si="5"/>
        <v>507.93599999999986</v>
      </c>
      <c r="Y19" s="5">
        <f t="shared" si="6"/>
        <v>846.55999999999983</v>
      </c>
    </row>
    <row r="20" spans="3:25">
      <c r="C20">
        <f>H14</f>
        <v>2.4</v>
      </c>
      <c r="D20" s="5">
        <f>H12</f>
        <v>5110</v>
      </c>
      <c r="F20" s="7">
        <f>H13</f>
        <v>3.0111962286387741</v>
      </c>
      <c r="G20" t="s">
        <v>33</v>
      </c>
      <c r="I20" t="s">
        <v>58</v>
      </c>
      <c r="R20">
        <v>1.25</v>
      </c>
      <c r="S20" s="7">
        <f t="shared" si="7"/>
        <v>1.1352</v>
      </c>
      <c r="T20" s="5">
        <f t="shared" si="2"/>
        <v>3117.4862399999997</v>
      </c>
      <c r="U20" s="5">
        <f t="shared" si="3"/>
        <v>5195.8104000000003</v>
      </c>
      <c r="V20" s="5">
        <f t="shared" si="4"/>
        <v>1929.84</v>
      </c>
      <c r="X20" s="5">
        <f t="shared" si="5"/>
        <v>749.23199999999997</v>
      </c>
      <c r="Y20" s="5">
        <f t="shared" si="6"/>
        <v>1248.72</v>
      </c>
    </row>
    <row r="21" spans="3:25">
      <c r="C21" s="1" t="s">
        <v>53</v>
      </c>
      <c r="D21" s="1" t="s">
        <v>56</v>
      </c>
      <c r="I21" t="s">
        <v>61</v>
      </c>
      <c r="Q21" s="2" t="s">
        <v>79</v>
      </c>
      <c r="R21" s="2">
        <v>1.5</v>
      </c>
      <c r="S21" s="15">
        <f t="shared" si="7"/>
        <v>1.5160500000000001</v>
      </c>
      <c r="T21" s="10">
        <f t="shared" si="2"/>
        <v>4163.3765100000001</v>
      </c>
      <c r="U21" s="10">
        <f t="shared" si="3"/>
        <v>6938.9608500000004</v>
      </c>
      <c r="V21" s="10">
        <f t="shared" si="4"/>
        <v>2577.2850000000003</v>
      </c>
      <c r="X21" s="5">
        <f t="shared" si="5"/>
        <v>1000.5930000000001</v>
      </c>
      <c r="Y21" s="5">
        <f t="shared" si="6"/>
        <v>1667.6550000000002</v>
      </c>
    </row>
    <row r="22" spans="3:25">
      <c r="Q22" s="2" t="s">
        <v>80</v>
      </c>
      <c r="R22" s="2">
        <v>1.7</v>
      </c>
      <c r="S22" s="15">
        <f t="shared" si="7"/>
        <v>1.8317099999999999</v>
      </c>
      <c r="T22" s="10">
        <f t="shared" si="2"/>
        <v>5030.242001999999</v>
      </c>
      <c r="U22" s="10">
        <f t="shared" si="3"/>
        <v>8383.7366700000002</v>
      </c>
      <c r="V22" s="10">
        <f t="shared" si="4"/>
        <v>3113.9069999999997</v>
      </c>
      <c r="X22" s="5">
        <f t="shared" si="5"/>
        <v>1208.9285999999997</v>
      </c>
      <c r="Y22" s="5">
        <f t="shared" si="6"/>
        <v>2014.8809999999999</v>
      </c>
    </row>
    <row r="23" spans="3:25">
      <c r="J23" t="s">
        <v>71</v>
      </c>
      <c r="R23" s="14">
        <v>1.75</v>
      </c>
      <c r="S23" s="7">
        <f t="shared" si="7"/>
        <v>1.9121500000000002</v>
      </c>
      <c r="T23" s="5">
        <f t="shared" si="2"/>
        <v>5251.1463300000005</v>
      </c>
      <c r="U23" s="5">
        <f t="shared" si="3"/>
        <v>8751.9105500000005</v>
      </c>
      <c r="V23" s="5">
        <f t="shared" si="4"/>
        <v>3250.6550000000002</v>
      </c>
      <c r="X23" s="5">
        <f t="shared" si="5"/>
        <v>1262.0190000000002</v>
      </c>
      <c r="Y23" s="5">
        <f t="shared" si="6"/>
        <v>2103.3650000000002</v>
      </c>
    </row>
    <row r="24" spans="3:25">
      <c r="J24" t="s">
        <v>70</v>
      </c>
      <c r="R24" s="14">
        <v>2</v>
      </c>
      <c r="S24" s="7">
        <f t="shared" si="7"/>
        <v>2.3235000000000001</v>
      </c>
      <c r="T24" s="5">
        <f t="shared" si="2"/>
        <v>6380.7957000000006</v>
      </c>
      <c r="U24" s="5">
        <f t="shared" si="3"/>
        <v>10634.6595</v>
      </c>
      <c r="V24" s="5">
        <f t="shared" si="4"/>
        <v>3949.9500000000003</v>
      </c>
      <c r="X24" s="5">
        <f t="shared" si="5"/>
        <v>1533.5100000000002</v>
      </c>
      <c r="Y24" s="5">
        <f t="shared" si="6"/>
        <v>2555.85</v>
      </c>
    </row>
    <row r="25" spans="3:25">
      <c r="J25" s="1" t="s">
        <v>36</v>
      </c>
      <c r="K25" s="1" t="s">
        <v>40</v>
      </c>
      <c r="L25" s="1" t="s">
        <v>37</v>
      </c>
      <c r="M25" s="1" t="s">
        <v>38</v>
      </c>
      <c r="Q25" s="2" t="s">
        <v>81</v>
      </c>
      <c r="R25" s="2">
        <v>2.4</v>
      </c>
      <c r="S25" s="15">
        <f t="shared" si="7"/>
        <v>3.0133799999999997</v>
      </c>
      <c r="T25" s="10">
        <f t="shared" si="2"/>
        <v>8275.3441559999992</v>
      </c>
      <c r="U25" s="10">
        <f t="shared" si="3"/>
        <v>13792.240259999999</v>
      </c>
      <c r="V25" s="10">
        <f t="shared" si="4"/>
        <v>5122.7459999999992</v>
      </c>
      <c r="X25" s="5">
        <f t="shared" si="5"/>
        <v>1988.8307999999997</v>
      </c>
      <c r="Y25" s="5">
        <f t="shared" si="6"/>
        <v>3314.7179999999998</v>
      </c>
    </row>
    <row r="26" spans="3:25">
      <c r="I26">
        <v>0.9</v>
      </c>
      <c r="J26" s="7">
        <f>F17</f>
        <v>0.63052445492044784</v>
      </c>
      <c r="K26" s="5">
        <f>4577*0.6</f>
        <v>2746.2</v>
      </c>
      <c r="L26" s="5">
        <f>J26*K26</f>
        <v>1731.5462581025338</v>
      </c>
      <c r="M26">
        <v>0.9</v>
      </c>
      <c r="R26">
        <v>2.5</v>
      </c>
      <c r="S26" s="7">
        <f t="shared" si="7"/>
        <v>3.1919499999999994</v>
      </c>
      <c r="T26" s="5">
        <f t="shared" si="2"/>
        <v>8765.7330899999979</v>
      </c>
      <c r="U26" s="5">
        <f t="shared" si="3"/>
        <v>14609.555149999997</v>
      </c>
      <c r="V26" s="5">
        <f t="shared" si="4"/>
        <v>5426.3149999999987</v>
      </c>
      <c r="X26" s="5">
        <f t="shared" si="5"/>
        <v>2106.6869999999994</v>
      </c>
      <c r="Y26" s="5">
        <f t="shared" si="6"/>
        <v>3511.1449999999995</v>
      </c>
    </row>
    <row r="27" spans="3:25">
      <c r="I27">
        <v>1.5</v>
      </c>
      <c r="J27" s="7">
        <f>F18</f>
        <v>1.4967589864466706</v>
      </c>
      <c r="K27" s="5">
        <f t="shared" ref="K27:K29" si="8">4577*0.6</f>
        <v>2746.2</v>
      </c>
      <c r="L27" s="5">
        <f t="shared" ref="L27:L29" si="9">J27*K27</f>
        <v>4110.3995285798464</v>
      </c>
      <c r="M27">
        <v>1.5</v>
      </c>
      <c r="R27">
        <v>3</v>
      </c>
      <c r="S27" s="7">
        <f t="shared" si="7"/>
        <v>4.1213999999999995</v>
      </c>
      <c r="T27" s="5">
        <f t="shared" si="2"/>
        <v>11318.188679999999</v>
      </c>
      <c r="U27" s="5">
        <f t="shared" si="3"/>
        <v>18863.647799999999</v>
      </c>
      <c r="V27" s="5">
        <f t="shared" si="4"/>
        <v>7006.3799999999992</v>
      </c>
      <c r="X27" s="5">
        <f t="shared" si="5"/>
        <v>2720.1239999999998</v>
      </c>
      <c r="Y27" s="5">
        <f t="shared" si="6"/>
        <v>4533.5399999999991</v>
      </c>
    </row>
    <row r="28" spans="3:25">
      <c r="I28">
        <v>1.7</v>
      </c>
      <c r="J28" s="7">
        <f>F19</f>
        <v>1.8503241013553329</v>
      </c>
      <c r="K28" s="5">
        <f t="shared" si="8"/>
        <v>2746.2</v>
      </c>
      <c r="L28" s="5">
        <f t="shared" si="9"/>
        <v>5081.360047142015</v>
      </c>
      <c r="M28">
        <v>1.7</v>
      </c>
      <c r="Q28" s="16" t="s">
        <v>82</v>
      </c>
      <c r="S28" s="16">
        <v>7</v>
      </c>
      <c r="T28" s="17">
        <f t="shared" si="2"/>
        <v>19223.400000000001</v>
      </c>
      <c r="U28" s="17">
        <f t="shared" ref="U28" si="10">S28*4577</f>
        <v>32039</v>
      </c>
      <c r="V28" s="17">
        <f t="shared" ref="V28" si="11">S28*1700</f>
        <v>11900</v>
      </c>
      <c r="W28" s="16" t="s">
        <v>83</v>
      </c>
    </row>
    <row r="29" spans="3:25">
      <c r="I29">
        <v>2.4</v>
      </c>
      <c r="J29" s="7">
        <f>F20</f>
        <v>3.0111962286387741</v>
      </c>
      <c r="K29" s="5">
        <f t="shared" si="8"/>
        <v>2746.2</v>
      </c>
      <c r="L29" s="5">
        <f t="shared" si="9"/>
        <v>8269.3470830878014</v>
      </c>
      <c r="M29">
        <v>2.4</v>
      </c>
    </row>
  </sheetData>
  <pageMargins left="0.7" right="0.7" top="0.75" bottom="0.75" header="0.3" footer="0.3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topLeftCell="A13" workbookViewId="0">
      <selection activeCell="Q32" sqref="Q32"/>
    </sheetView>
  </sheetViews>
  <sheetFormatPr defaultRowHeight="15"/>
  <cols>
    <col min="2" max="2" width="43" bestFit="1" customWidth="1"/>
    <col min="7" max="7" width="8.140625" bestFit="1" customWidth="1"/>
  </cols>
  <sheetData>
    <row r="1" spans="1:9" s="3" customFormat="1">
      <c r="A1" s="3" t="s">
        <v>0</v>
      </c>
      <c r="B1" s="3" t="s">
        <v>1</v>
      </c>
      <c r="C1" s="3" t="s">
        <v>2</v>
      </c>
      <c r="D1" s="3" t="s">
        <v>2</v>
      </c>
      <c r="E1" s="4" t="s">
        <v>41</v>
      </c>
      <c r="F1" s="4" t="s">
        <v>42</v>
      </c>
      <c r="G1" s="4" t="s">
        <v>43</v>
      </c>
      <c r="H1" s="4" t="s">
        <v>44</v>
      </c>
    </row>
    <row r="2" spans="1:9" s="3" customFormat="1">
      <c r="A2" s="3" t="s">
        <v>7</v>
      </c>
      <c r="C2" s="4" t="s">
        <v>8</v>
      </c>
      <c r="D2" s="4" t="s">
        <v>26</v>
      </c>
      <c r="E2" s="3" t="s">
        <v>9</v>
      </c>
    </row>
    <row r="3" spans="1:9" s="2" customFormat="1">
      <c r="A3" s="2">
        <v>0</v>
      </c>
      <c r="B3" s="2" t="s">
        <v>10</v>
      </c>
      <c r="C3" s="2">
        <v>290</v>
      </c>
      <c r="D3" s="2">
        <v>0.45</v>
      </c>
      <c r="E3" s="10">
        <v>110</v>
      </c>
      <c r="F3" s="10">
        <v>290</v>
      </c>
      <c r="G3" s="10">
        <v>380</v>
      </c>
      <c r="H3" s="10">
        <v>660</v>
      </c>
      <c r="I3" s="2" t="s">
        <v>11</v>
      </c>
    </row>
    <row r="4" spans="1:9" s="9" customFormat="1">
      <c r="A4" s="9">
        <v>3</v>
      </c>
      <c r="B4" s="9" t="s">
        <v>12</v>
      </c>
      <c r="C4" s="9">
        <v>174</v>
      </c>
      <c r="D4" s="9">
        <v>0.27</v>
      </c>
      <c r="E4" s="11">
        <v>80</v>
      </c>
      <c r="F4" s="11">
        <v>220</v>
      </c>
      <c r="G4" s="11">
        <v>300</v>
      </c>
      <c r="H4" s="11">
        <v>500</v>
      </c>
    </row>
    <row r="5" spans="1:9" s="9" customFormat="1">
      <c r="A5" s="9">
        <v>7</v>
      </c>
      <c r="B5" s="9" t="s">
        <v>13</v>
      </c>
      <c r="C5" s="9">
        <v>286</v>
      </c>
      <c r="D5" s="9">
        <v>0.45</v>
      </c>
      <c r="E5" s="11">
        <v>120</v>
      </c>
      <c r="F5" s="11">
        <v>330</v>
      </c>
      <c r="G5" s="11">
        <v>430</v>
      </c>
      <c r="H5" s="11">
        <v>750</v>
      </c>
    </row>
    <row r="6" spans="1:9">
      <c r="A6">
        <v>10</v>
      </c>
      <c r="B6" t="s">
        <v>14</v>
      </c>
      <c r="C6">
        <v>287</v>
      </c>
      <c r="D6">
        <v>0.45</v>
      </c>
      <c r="E6" s="5">
        <v>95</v>
      </c>
      <c r="F6" s="5">
        <v>225</v>
      </c>
      <c r="G6" s="5">
        <v>350</v>
      </c>
      <c r="H6" s="5">
        <v>580</v>
      </c>
    </row>
    <row r="7" spans="1:9">
      <c r="A7">
        <v>11</v>
      </c>
      <c r="B7" t="s">
        <v>15</v>
      </c>
      <c r="C7">
        <v>144</v>
      </c>
      <c r="D7">
        <v>0.23</v>
      </c>
      <c r="E7" s="5">
        <v>70</v>
      </c>
      <c r="F7" s="5">
        <v>190</v>
      </c>
      <c r="G7" s="5">
        <v>250</v>
      </c>
      <c r="H7" s="5">
        <v>400</v>
      </c>
    </row>
    <row r="8" spans="1:9">
      <c r="A8">
        <v>12</v>
      </c>
      <c r="B8" t="s">
        <v>16</v>
      </c>
      <c r="C8">
        <v>129</v>
      </c>
      <c r="D8">
        <v>0.2</v>
      </c>
      <c r="E8" s="5">
        <v>60</v>
      </c>
      <c r="F8" s="5">
        <v>175</v>
      </c>
      <c r="G8" s="5">
        <v>220</v>
      </c>
      <c r="H8" s="5">
        <v>370</v>
      </c>
    </row>
    <row r="9" spans="1:9">
      <c r="A9">
        <v>16</v>
      </c>
      <c r="B9" t="s">
        <v>17</v>
      </c>
      <c r="C9">
        <v>109</v>
      </c>
      <c r="D9">
        <v>0.17</v>
      </c>
      <c r="E9" s="5">
        <v>55</v>
      </c>
      <c r="F9" s="5">
        <v>150</v>
      </c>
      <c r="G9" s="5">
        <v>200</v>
      </c>
      <c r="H9" s="5">
        <v>350</v>
      </c>
    </row>
    <row r="10" spans="1:9">
      <c r="A10">
        <v>18</v>
      </c>
      <c r="B10" t="s">
        <v>18</v>
      </c>
      <c r="C10">
        <v>85</v>
      </c>
      <c r="D10">
        <v>0.13</v>
      </c>
      <c r="E10" s="5">
        <v>40</v>
      </c>
      <c r="F10" s="5">
        <v>110</v>
      </c>
      <c r="G10" s="5">
        <v>150</v>
      </c>
      <c r="H10" s="5">
        <v>260</v>
      </c>
    </row>
    <row r="11" spans="1:9" s="8" customFormat="1">
      <c r="A11" s="8">
        <v>23</v>
      </c>
      <c r="B11" s="8" t="s">
        <v>19</v>
      </c>
      <c r="C11" s="8">
        <v>483</v>
      </c>
      <c r="D11" s="8">
        <v>0.75</v>
      </c>
      <c r="E11" s="12">
        <v>150</v>
      </c>
      <c r="F11" s="12">
        <v>400</v>
      </c>
      <c r="G11" s="12">
        <v>540</v>
      </c>
      <c r="H11" s="12">
        <v>920</v>
      </c>
    </row>
    <row r="12" spans="1:9">
      <c r="B12" s="4" t="s">
        <v>45</v>
      </c>
      <c r="C12" s="3">
        <f t="shared" ref="C12:H12" si="0">SUM(C4:C11)</f>
        <v>1697</v>
      </c>
      <c r="D12" s="3">
        <f t="shared" si="0"/>
        <v>2.65</v>
      </c>
      <c r="E12" s="13">
        <f t="shared" si="0"/>
        <v>670</v>
      </c>
      <c r="F12" s="13">
        <f t="shared" si="0"/>
        <v>1800</v>
      </c>
      <c r="G12" s="13">
        <f t="shared" si="0"/>
        <v>2440</v>
      </c>
      <c r="H12" s="13">
        <f t="shared" si="0"/>
        <v>4130</v>
      </c>
      <c r="I12" t="s">
        <v>39</v>
      </c>
    </row>
    <row r="13" spans="1:9">
      <c r="E13" s="7">
        <f>E12/C12</f>
        <v>0.39481437831467298</v>
      </c>
      <c r="F13" s="7">
        <f>F12/C12</f>
        <v>1.060695344725987</v>
      </c>
      <c r="G13" s="7">
        <f>G12/C12</f>
        <v>1.4378314672952268</v>
      </c>
      <c r="H13" s="7">
        <f>H12/C12</f>
        <v>2.4337065409546259</v>
      </c>
      <c r="I13" t="s">
        <v>20</v>
      </c>
    </row>
    <row r="14" spans="1:9">
      <c r="E14">
        <v>0.9</v>
      </c>
      <c r="F14">
        <v>1.5</v>
      </c>
      <c r="G14">
        <v>1.7</v>
      </c>
      <c r="H14">
        <v>2.4</v>
      </c>
      <c r="I14" t="s">
        <v>55</v>
      </c>
    </row>
    <row r="16" spans="1:9">
      <c r="C16" s="1" t="s">
        <v>54</v>
      </c>
      <c r="D16" s="1" t="s">
        <v>23</v>
      </c>
      <c r="F16" s="1" t="s">
        <v>51</v>
      </c>
      <c r="G16" t="s">
        <v>52</v>
      </c>
      <c r="I16" t="s">
        <v>46</v>
      </c>
    </row>
    <row r="17" spans="3:13">
      <c r="C17">
        <f>E14</f>
        <v>0.9</v>
      </c>
      <c r="D17" s="5">
        <f>E12</f>
        <v>670</v>
      </c>
      <c r="F17" s="7">
        <f>E13</f>
        <v>0.39481437831467298</v>
      </c>
      <c r="G17" t="s">
        <v>25</v>
      </c>
      <c r="I17" t="s">
        <v>62</v>
      </c>
    </row>
    <row r="18" spans="3:13">
      <c r="C18">
        <f>F14</f>
        <v>1.5</v>
      </c>
      <c r="D18" s="5">
        <f>F12</f>
        <v>1800</v>
      </c>
      <c r="F18" s="7">
        <f>F13</f>
        <v>1.060695344725987</v>
      </c>
      <c r="G18" t="s">
        <v>31</v>
      </c>
      <c r="I18" t="s">
        <v>63</v>
      </c>
    </row>
    <row r="19" spans="3:13">
      <c r="C19">
        <f>G14</f>
        <v>1.7</v>
      </c>
      <c r="D19" s="5">
        <f>G12</f>
        <v>2440</v>
      </c>
      <c r="F19" s="7">
        <f>G13</f>
        <v>1.4378314672952268</v>
      </c>
      <c r="G19" t="s">
        <v>32</v>
      </c>
      <c r="I19" t="s">
        <v>64</v>
      </c>
    </row>
    <row r="20" spans="3:13">
      <c r="C20">
        <f>H14</f>
        <v>2.4</v>
      </c>
      <c r="D20" s="5">
        <f>H12</f>
        <v>4130</v>
      </c>
      <c r="F20" s="7">
        <f>H13</f>
        <v>2.4337065409546259</v>
      </c>
      <c r="G20" t="s">
        <v>33</v>
      </c>
      <c r="I20" t="s">
        <v>65</v>
      </c>
    </row>
    <row r="21" spans="3:13">
      <c r="C21" s="1" t="s">
        <v>53</v>
      </c>
      <c r="D21" s="1" t="s">
        <v>56</v>
      </c>
      <c r="I21" t="s">
        <v>61</v>
      </c>
    </row>
    <row r="23" spans="3:13">
      <c r="J23" t="s">
        <v>71</v>
      </c>
    </row>
    <row r="24" spans="3:13">
      <c r="J24" t="s">
        <v>70</v>
      </c>
    </row>
    <row r="25" spans="3:13">
      <c r="J25" s="1" t="s">
        <v>36</v>
      </c>
      <c r="K25" s="1" t="s">
        <v>40</v>
      </c>
      <c r="L25" s="1" t="s">
        <v>37</v>
      </c>
      <c r="M25" s="1" t="s">
        <v>38</v>
      </c>
    </row>
    <row r="26" spans="3:13">
      <c r="J26" s="7">
        <f>F17</f>
        <v>0.39481437831467298</v>
      </c>
      <c r="K26" s="5">
        <f>4577*0.6</f>
        <v>2746.2</v>
      </c>
      <c r="L26" s="5">
        <f>J26*K26</f>
        <v>1084.2392457277549</v>
      </c>
      <c r="M26">
        <v>0.9</v>
      </c>
    </row>
    <row r="27" spans="3:13">
      <c r="J27" s="7">
        <f>F18</f>
        <v>1.060695344725987</v>
      </c>
      <c r="K27" s="5">
        <f t="shared" ref="K27:K29" si="1">4577*0.6</f>
        <v>2746.2</v>
      </c>
      <c r="L27" s="5">
        <f t="shared" ref="L27:L29" si="2">J27*K27</f>
        <v>2912.8815556865052</v>
      </c>
      <c r="M27">
        <v>1.5</v>
      </c>
    </row>
    <row r="28" spans="3:13">
      <c r="J28" s="7">
        <f>F19</f>
        <v>1.4378314672952268</v>
      </c>
      <c r="K28" s="5">
        <f t="shared" si="1"/>
        <v>2746.2</v>
      </c>
      <c r="L28" s="5">
        <f t="shared" si="2"/>
        <v>3948.5727754861518</v>
      </c>
      <c r="M28">
        <v>1.7</v>
      </c>
    </row>
    <row r="29" spans="3:13">
      <c r="J29" s="7">
        <f>F20</f>
        <v>2.4337065409546259</v>
      </c>
      <c r="K29" s="5">
        <f t="shared" si="1"/>
        <v>2746.2</v>
      </c>
      <c r="L29" s="5">
        <f t="shared" si="2"/>
        <v>6683.4449027695928</v>
      </c>
      <c r="M29">
        <v>2.4</v>
      </c>
    </row>
  </sheetData>
  <pageMargins left="0.7" right="0.7" top="0.75" bottom="0.75" header="0.3" footer="0.3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topLeftCell="A28" workbookViewId="0">
      <selection activeCell="K59" sqref="K59"/>
    </sheetView>
  </sheetViews>
  <sheetFormatPr defaultRowHeight="15"/>
  <cols>
    <col min="2" max="2" width="43" bestFit="1" customWidth="1"/>
    <col min="7" max="7" width="8.140625" bestFit="1" customWidth="1"/>
    <col min="21" max="21" width="9" customWidth="1"/>
  </cols>
  <sheetData>
    <row r="1" spans="1:9" s="3" customFormat="1">
      <c r="A1" s="3" t="s">
        <v>0</v>
      </c>
      <c r="B1" s="3" t="s">
        <v>1</v>
      </c>
      <c r="C1" s="3" t="s">
        <v>2</v>
      </c>
      <c r="D1" s="3" t="s">
        <v>2</v>
      </c>
      <c r="E1" s="4" t="s">
        <v>41</v>
      </c>
      <c r="F1" s="4" t="s">
        <v>42</v>
      </c>
      <c r="G1" s="4" t="s">
        <v>43</v>
      </c>
      <c r="H1" s="4" t="s">
        <v>44</v>
      </c>
    </row>
    <row r="2" spans="1:9" s="3" customFormat="1">
      <c r="A2" s="3" t="s">
        <v>7</v>
      </c>
      <c r="C2" s="4" t="s">
        <v>8</v>
      </c>
      <c r="D2" s="4" t="s">
        <v>26</v>
      </c>
      <c r="E2" s="3" t="s">
        <v>9</v>
      </c>
    </row>
    <row r="3" spans="1:9" s="2" customFormat="1">
      <c r="A3" s="2">
        <v>0</v>
      </c>
      <c r="B3" s="2" t="s">
        <v>10</v>
      </c>
      <c r="C3" s="2">
        <v>290</v>
      </c>
      <c r="D3" s="2">
        <v>0.45</v>
      </c>
      <c r="E3" s="10">
        <v>0</v>
      </c>
      <c r="F3" s="10">
        <v>20</v>
      </c>
      <c r="G3" s="10">
        <v>40</v>
      </c>
      <c r="H3" s="10">
        <v>120</v>
      </c>
      <c r="I3" s="2" t="s">
        <v>11</v>
      </c>
    </row>
    <row r="4" spans="1:9" s="9" customFormat="1">
      <c r="A4" s="9">
        <v>3</v>
      </c>
      <c r="B4" s="9" t="s">
        <v>12</v>
      </c>
      <c r="C4" s="9">
        <v>174</v>
      </c>
      <c r="D4" s="9">
        <v>0.27</v>
      </c>
      <c r="E4" s="11">
        <v>0</v>
      </c>
      <c r="F4" s="11">
        <v>15</v>
      </c>
      <c r="G4" s="11">
        <v>40</v>
      </c>
      <c r="H4" s="11">
        <v>100</v>
      </c>
    </row>
    <row r="5" spans="1:9" s="9" customFormat="1">
      <c r="A5" s="9">
        <v>7</v>
      </c>
      <c r="B5" s="9" t="s">
        <v>13</v>
      </c>
      <c r="C5" s="9">
        <v>286</v>
      </c>
      <c r="D5" s="9">
        <v>0.45</v>
      </c>
      <c r="E5" s="11">
        <v>0</v>
      </c>
      <c r="F5" s="11">
        <v>25</v>
      </c>
      <c r="G5" s="11">
        <v>60</v>
      </c>
      <c r="H5" s="11">
        <v>160</v>
      </c>
    </row>
    <row r="6" spans="1:9">
      <c r="A6">
        <v>10</v>
      </c>
      <c r="B6" t="s">
        <v>14</v>
      </c>
      <c r="C6">
        <v>287</v>
      </c>
      <c r="D6">
        <v>0.45</v>
      </c>
      <c r="E6" s="5">
        <v>0</v>
      </c>
      <c r="F6" s="5">
        <v>15</v>
      </c>
      <c r="G6" s="5">
        <v>30</v>
      </c>
      <c r="H6" s="5">
        <v>80</v>
      </c>
    </row>
    <row r="7" spans="1:9">
      <c r="A7">
        <v>11</v>
      </c>
      <c r="B7" t="s">
        <v>15</v>
      </c>
      <c r="C7">
        <v>144</v>
      </c>
      <c r="D7">
        <v>0.23</v>
      </c>
      <c r="E7" s="5">
        <v>0</v>
      </c>
      <c r="F7" s="5">
        <v>15</v>
      </c>
      <c r="G7" s="5">
        <v>40</v>
      </c>
      <c r="H7" s="5">
        <v>90</v>
      </c>
    </row>
    <row r="8" spans="1:9">
      <c r="A8">
        <v>12</v>
      </c>
      <c r="B8" t="s">
        <v>16</v>
      </c>
      <c r="C8">
        <v>129</v>
      </c>
      <c r="D8">
        <v>0.2</v>
      </c>
      <c r="E8" s="5">
        <v>0</v>
      </c>
      <c r="F8" s="5">
        <v>15</v>
      </c>
      <c r="G8" s="5">
        <v>40</v>
      </c>
      <c r="H8" s="5">
        <v>80</v>
      </c>
    </row>
    <row r="9" spans="1:9">
      <c r="A9">
        <v>16</v>
      </c>
      <c r="B9" t="s">
        <v>17</v>
      </c>
      <c r="C9">
        <v>109</v>
      </c>
      <c r="D9">
        <v>0.17</v>
      </c>
      <c r="E9" s="5">
        <v>0</v>
      </c>
      <c r="F9" s="5">
        <v>15</v>
      </c>
      <c r="G9" s="5">
        <v>35</v>
      </c>
      <c r="H9" s="5">
        <v>80</v>
      </c>
    </row>
    <row r="10" spans="1:9">
      <c r="A10">
        <v>18</v>
      </c>
      <c r="B10" t="s">
        <v>18</v>
      </c>
      <c r="C10">
        <v>85</v>
      </c>
      <c r="D10">
        <v>0.13</v>
      </c>
      <c r="E10" s="5">
        <v>0</v>
      </c>
      <c r="F10" s="5">
        <v>10</v>
      </c>
      <c r="G10" s="5">
        <v>25</v>
      </c>
      <c r="H10" s="5">
        <v>50</v>
      </c>
    </row>
    <row r="11" spans="1:9" s="8" customFormat="1">
      <c r="A11" s="8">
        <v>23</v>
      </c>
      <c r="B11" s="8" t="s">
        <v>19</v>
      </c>
      <c r="C11" s="8">
        <v>483</v>
      </c>
      <c r="D11" s="8">
        <v>0.75</v>
      </c>
      <c r="E11" s="12">
        <v>0</v>
      </c>
      <c r="F11" s="12">
        <v>20</v>
      </c>
      <c r="G11" s="12">
        <v>40</v>
      </c>
      <c r="H11" s="12">
        <v>120</v>
      </c>
    </row>
    <row r="12" spans="1:9">
      <c r="B12" s="4" t="s">
        <v>45</v>
      </c>
      <c r="C12" s="3">
        <f t="shared" ref="C12:H12" si="0">SUM(C4:C11)</f>
        <v>1697</v>
      </c>
      <c r="D12" s="3">
        <f t="shared" si="0"/>
        <v>2.65</v>
      </c>
      <c r="E12" s="13">
        <f t="shared" si="0"/>
        <v>0</v>
      </c>
      <c r="F12" s="13">
        <f t="shared" si="0"/>
        <v>130</v>
      </c>
      <c r="G12" s="13">
        <f t="shared" si="0"/>
        <v>310</v>
      </c>
      <c r="H12" s="13">
        <f t="shared" si="0"/>
        <v>760</v>
      </c>
      <c r="I12" t="s">
        <v>39</v>
      </c>
    </row>
    <row r="13" spans="1:9">
      <c r="E13" s="7">
        <f>E12/C12</f>
        <v>0</v>
      </c>
      <c r="F13" s="7">
        <f>F12/C12</f>
        <v>7.6605774896876838E-2</v>
      </c>
      <c r="G13" s="7">
        <f>G12/C12</f>
        <v>0.18267530936947554</v>
      </c>
      <c r="H13" s="7">
        <f>H12/C12</f>
        <v>0.44784914555097233</v>
      </c>
      <c r="I13" t="s">
        <v>20</v>
      </c>
    </row>
    <row r="14" spans="1:9">
      <c r="E14">
        <v>0.9</v>
      </c>
      <c r="F14">
        <v>1.5</v>
      </c>
      <c r="G14">
        <v>1.7</v>
      </c>
      <c r="H14">
        <v>2.4</v>
      </c>
      <c r="I14" t="s">
        <v>55</v>
      </c>
    </row>
    <row r="16" spans="1:9">
      <c r="C16" s="1" t="s">
        <v>54</v>
      </c>
      <c r="D16" s="1" t="s">
        <v>23</v>
      </c>
      <c r="F16" s="1" t="s">
        <v>51</v>
      </c>
      <c r="G16" t="s">
        <v>52</v>
      </c>
      <c r="I16" t="s">
        <v>46</v>
      </c>
    </row>
    <row r="17" spans="2:13">
      <c r="C17">
        <f>E14</f>
        <v>0.9</v>
      </c>
      <c r="D17" s="5">
        <f>E12</f>
        <v>0</v>
      </c>
      <c r="F17" s="7">
        <f>E13</f>
        <v>0</v>
      </c>
      <c r="G17" t="s">
        <v>25</v>
      </c>
      <c r="I17" t="s">
        <v>69</v>
      </c>
    </row>
    <row r="18" spans="2:13">
      <c r="C18">
        <f>F14</f>
        <v>1.5</v>
      </c>
      <c r="D18" s="5">
        <f>F12</f>
        <v>130</v>
      </c>
      <c r="F18" s="7">
        <f>F13</f>
        <v>7.6605774896876838E-2</v>
      </c>
      <c r="G18" t="s">
        <v>31</v>
      </c>
      <c r="I18" t="s">
        <v>68</v>
      </c>
    </row>
    <row r="19" spans="2:13">
      <c r="C19">
        <f>G14</f>
        <v>1.7</v>
      </c>
      <c r="D19" s="5">
        <f>G12</f>
        <v>310</v>
      </c>
      <c r="F19" s="7">
        <f>G13</f>
        <v>0.18267530936947554</v>
      </c>
      <c r="G19" t="s">
        <v>32</v>
      </c>
      <c r="I19" t="s">
        <v>67</v>
      </c>
    </row>
    <row r="20" spans="2:13">
      <c r="B20" s="2" t="s">
        <v>57</v>
      </c>
      <c r="C20">
        <f>H14</f>
        <v>2.4</v>
      </c>
      <c r="D20" s="10">
        <f>H12</f>
        <v>760</v>
      </c>
      <c r="F20" s="7">
        <f>H13</f>
        <v>0.44784914555097233</v>
      </c>
      <c r="G20" t="s">
        <v>33</v>
      </c>
      <c r="I20" t="s">
        <v>66</v>
      </c>
    </row>
    <row r="21" spans="2:13">
      <c r="C21" s="1" t="s">
        <v>53</v>
      </c>
      <c r="D21" s="1" t="s">
        <v>56</v>
      </c>
      <c r="I21" t="s">
        <v>61</v>
      </c>
    </row>
    <row r="23" spans="2:13">
      <c r="J23" t="s">
        <v>71</v>
      </c>
    </row>
    <row r="24" spans="2:13">
      <c r="J24" t="s">
        <v>70</v>
      </c>
    </row>
    <row r="25" spans="2:13">
      <c r="J25" s="1" t="s">
        <v>36</v>
      </c>
      <c r="K25" s="1" t="s">
        <v>40</v>
      </c>
      <c r="L25" s="1" t="s">
        <v>37</v>
      </c>
      <c r="M25" s="1" t="s">
        <v>38</v>
      </c>
    </row>
    <row r="26" spans="2:13">
      <c r="J26" s="7">
        <f>F17</f>
        <v>0</v>
      </c>
      <c r="K26" s="5">
        <f>4577*0.6</f>
        <v>2746.2</v>
      </c>
      <c r="L26" s="5">
        <f>J26*K26</f>
        <v>0</v>
      </c>
      <c r="M26">
        <v>0.9</v>
      </c>
    </row>
    <row r="27" spans="2:13">
      <c r="J27" s="7">
        <f>F18</f>
        <v>7.6605774896876838E-2</v>
      </c>
      <c r="K27" s="5">
        <f t="shared" ref="K27:K29" si="1">4577*0.6</f>
        <v>2746.2</v>
      </c>
      <c r="L27" s="5">
        <f t="shared" ref="L27:N29" si="2">J27*K27</f>
        <v>210.37477902180316</v>
      </c>
      <c r="M27">
        <v>1.5</v>
      </c>
    </row>
    <row r="28" spans="2:13">
      <c r="J28" s="7">
        <f>F19</f>
        <v>0.18267530936947554</v>
      </c>
      <c r="K28" s="5">
        <f t="shared" si="1"/>
        <v>2746.2</v>
      </c>
      <c r="L28" s="5">
        <f t="shared" si="2"/>
        <v>501.66293459045369</v>
      </c>
      <c r="M28">
        <v>1.7</v>
      </c>
    </row>
    <row r="29" spans="2:13">
      <c r="J29" s="7">
        <f>F20</f>
        <v>0.44784914555097233</v>
      </c>
      <c r="K29" s="5">
        <f t="shared" si="1"/>
        <v>2746.2</v>
      </c>
      <c r="L29" s="5">
        <f t="shared" si="2"/>
        <v>1229.8833235120801</v>
      </c>
      <c r="M29">
        <v>2.4</v>
      </c>
    </row>
  </sheetData>
  <pageMargins left="0.7" right="0.7" top="0.75" bottom="0.75" header="0.3" footer="0.3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topLeftCell="A10" workbookViewId="0">
      <selection activeCell="B2" sqref="B2"/>
    </sheetView>
  </sheetViews>
  <sheetFormatPr defaultRowHeight="15"/>
  <cols>
    <col min="2" max="2" width="43" bestFit="1" customWidth="1"/>
    <col min="7" max="7" width="8.140625" bestFit="1" customWidth="1"/>
  </cols>
  <sheetData>
    <row r="1" spans="1:9" s="3" customFormat="1">
      <c r="A1" s="3" t="s">
        <v>0</v>
      </c>
      <c r="B1" s="3" t="s">
        <v>1</v>
      </c>
      <c r="C1" s="3" t="s">
        <v>2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9" s="3" customFormat="1">
      <c r="A2" s="3" t="s">
        <v>7</v>
      </c>
      <c r="C2" s="4" t="s">
        <v>8</v>
      </c>
      <c r="D2" s="4" t="s">
        <v>26</v>
      </c>
      <c r="E2" s="3" t="s">
        <v>9</v>
      </c>
    </row>
    <row r="3" spans="1:9" s="2" customFormat="1">
      <c r="A3" s="2">
        <v>0</v>
      </c>
      <c r="B3" s="2" t="s">
        <v>10</v>
      </c>
      <c r="C3" s="2">
        <v>290</v>
      </c>
      <c r="D3" s="2">
        <v>0.45</v>
      </c>
      <c r="I3" s="2" t="s">
        <v>11</v>
      </c>
    </row>
    <row r="4" spans="1:9">
      <c r="A4">
        <v>3</v>
      </c>
      <c r="B4" t="s">
        <v>12</v>
      </c>
      <c r="C4">
        <v>174</v>
      </c>
      <c r="D4">
        <v>0.27</v>
      </c>
      <c r="E4" t="s">
        <v>9</v>
      </c>
    </row>
    <row r="5" spans="1:9">
      <c r="A5">
        <v>7</v>
      </c>
      <c r="B5" t="s">
        <v>13</v>
      </c>
      <c r="C5">
        <v>286</v>
      </c>
      <c r="D5">
        <v>0.45</v>
      </c>
      <c r="E5" t="s">
        <v>9</v>
      </c>
    </row>
    <row r="6" spans="1:9">
      <c r="A6">
        <v>10</v>
      </c>
      <c r="B6" t="s">
        <v>14</v>
      </c>
      <c r="C6">
        <v>287</v>
      </c>
      <c r="D6">
        <v>0.45</v>
      </c>
      <c r="E6" t="s">
        <v>9</v>
      </c>
    </row>
    <row r="7" spans="1:9">
      <c r="A7">
        <v>11</v>
      </c>
      <c r="B7" t="s">
        <v>15</v>
      </c>
      <c r="C7">
        <v>144</v>
      </c>
      <c r="D7">
        <v>0.23</v>
      </c>
      <c r="E7" t="s">
        <v>9</v>
      </c>
    </row>
    <row r="8" spans="1:9">
      <c r="A8">
        <v>12</v>
      </c>
      <c r="B8" t="s">
        <v>16</v>
      </c>
      <c r="C8">
        <v>129</v>
      </c>
      <c r="D8">
        <v>0.2</v>
      </c>
      <c r="E8" t="s">
        <v>9</v>
      </c>
    </row>
    <row r="9" spans="1:9">
      <c r="A9">
        <v>16</v>
      </c>
      <c r="B9" t="s">
        <v>17</v>
      </c>
      <c r="C9">
        <v>109</v>
      </c>
      <c r="D9">
        <v>0.17</v>
      </c>
      <c r="E9" t="s">
        <v>9</v>
      </c>
    </row>
    <row r="10" spans="1:9">
      <c r="A10">
        <v>18</v>
      </c>
      <c r="B10" t="s">
        <v>18</v>
      </c>
      <c r="C10">
        <v>85</v>
      </c>
      <c r="D10">
        <v>0.13</v>
      </c>
      <c r="E10" t="s">
        <v>9</v>
      </c>
    </row>
    <row r="11" spans="1:9">
      <c r="A11">
        <v>23</v>
      </c>
      <c r="B11" t="s">
        <v>19</v>
      </c>
      <c r="C11">
        <v>483</v>
      </c>
      <c r="D11">
        <v>0.75</v>
      </c>
      <c r="E11" t="s">
        <v>9</v>
      </c>
    </row>
    <row r="12" spans="1:9">
      <c r="C12" s="3">
        <f>SUM(C4:C11)</f>
        <v>1697</v>
      </c>
      <c r="D12" s="3">
        <f>SUM(D4:D11)</f>
        <v>2.65</v>
      </c>
      <c r="E12" s="6">
        <f>C12*E13</f>
        <v>1018.1999999999999</v>
      </c>
      <c r="F12" s="6">
        <f>C12*F13</f>
        <v>2545.5</v>
      </c>
      <c r="G12" s="6">
        <f>C12*G13</f>
        <v>3054.6</v>
      </c>
      <c r="H12" s="6">
        <f>C12*H13</f>
        <v>5091</v>
      </c>
      <c r="I12" t="s">
        <v>39</v>
      </c>
    </row>
    <row r="13" spans="1:9">
      <c r="E13">
        <v>0.6</v>
      </c>
      <c r="F13">
        <v>1.5</v>
      </c>
      <c r="G13">
        <v>1.8</v>
      </c>
      <c r="H13">
        <v>3</v>
      </c>
      <c r="I13" t="s">
        <v>20</v>
      </c>
    </row>
    <row r="14" spans="1:9">
      <c r="E14">
        <v>0.9</v>
      </c>
      <c r="F14">
        <v>1.5</v>
      </c>
      <c r="G14">
        <v>1.7</v>
      </c>
      <c r="H14">
        <v>2.4</v>
      </c>
      <c r="I14" t="s">
        <v>21</v>
      </c>
    </row>
    <row r="16" spans="1:9">
      <c r="C16" t="s">
        <v>22</v>
      </c>
      <c r="D16" s="1" t="s">
        <v>23</v>
      </c>
      <c r="F16" t="s">
        <v>24</v>
      </c>
      <c r="I16" t="s">
        <v>30</v>
      </c>
    </row>
    <row r="17" spans="3:13">
      <c r="C17">
        <v>0.9</v>
      </c>
      <c r="D17" s="5">
        <v>1020</v>
      </c>
      <c r="F17">
        <v>0.6</v>
      </c>
      <c r="G17" t="s">
        <v>25</v>
      </c>
      <c r="I17" t="s">
        <v>27</v>
      </c>
    </row>
    <row r="18" spans="3:13">
      <c r="C18">
        <v>1.5</v>
      </c>
      <c r="D18" s="5">
        <v>2550</v>
      </c>
      <c r="F18">
        <v>1.5</v>
      </c>
      <c r="G18" t="s">
        <v>31</v>
      </c>
      <c r="I18" t="s">
        <v>28</v>
      </c>
    </row>
    <row r="19" spans="3:13">
      <c r="C19">
        <v>1.7</v>
      </c>
      <c r="D19" s="5">
        <v>3060</v>
      </c>
      <c r="F19">
        <v>1.8</v>
      </c>
      <c r="G19" t="s">
        <v>32</v>
      </c>
    </row>
    <row r="20" spans="3:13">
      <c r="C20">
        <v>2.4</v>
      </c>
      <c r="D20" s="5">
        <v>5100</v>
      </c>
      <c r="F20">
        <v>3</v>
      </c>
      <c r="G20" t="s">
        <v>33</v>
      </c>
      <c r="I20" t="s">
        <v>29</v>
      </c>
    </row>
    <row r="23" spans="3:13">
      <c r="J23" t="s">
        <v>34</v>
      </c>
    </row>
    <row r="24" spans="3:13">
      <c r="J24" t="s">
        <v>35</v>
      </c>
    </row>
    <row r="25" spans="3:13">
      <c r="J25" s="1" t="s">
        <v>36</v>
      </c>
      <c r="K25" s="1" t="s">
        <v>40</v>
      </c>
      <c r="L25" s="1" t="s">
        <v>37</v>
      </c>
      <c r="M25" s="1" t="s">
        <v>38</v>
      </c>
    </row>
    <row r="26" spans="3:13">
      <c r="J26">
        <v>0.6</v>
      </c>
      <c r="K26" s="5">
        <f>4577*0.6</f>
        <v>2746.2</v>
      </c>
      <c r="L26" s="5">
        <f>J26*K26</f>
        <v>1647.7199999999998</v>
      </c>
      <c r="M26">
        <v>0.9</v>
      </c>
    </row>
    <row r="27" spans="3:13">
      <c r="J27">
        <v>1.5</v>
      </c>
      <c r="K27" s="5">
        <f t="shared" ref="K27:K29" si="0">4577*0.6</f>
        <v>2746.2</v>
      </c>
      <c r="L27" s="5">
        <f t="shared" ref="L27:L29" si="1">J27*K27</f>
        <v>4119.2999999999993</v>
      </c>
      <c r="M27">
        <v>1.5</v>
      </c>
    </row>
    <row r="28" spans="3:13">
      <c r="J28">
        <v>1.8</v>
      </c>
      <c r="K28" s="5">
        <f t="shared" si="0"/>
        <v>2746.2</v>
      </c>
      <c r="L28" s="5">
        <f t="shared" si="1"/>
        <v>4943.16</v>
      </c>
      <c r="M28">
        <v>1.7</v>
      </c>
    </row>
    <row r="29" spans="3:13">
      <c r="J29">
        <v>3</v>
      </c>
      <c r="K29" s="5">
        <f t="shared" si="0"/>
        <v>2746.2</v>
      </c>
      <c r="L29" s="5">
        <f t="shared" si="1"/>
        <v>8238.5999999999985</v>
      </c>
      <c r="M29">
        <v>2.4</v>
      </c>
    </row>
  </sheetData>
  <pageMargins left="0.7" right="0.7" top="0.75" bottom="0.75" header="0.3" footer="0.3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CN=96 5feb</vt:lpstr>
      <vt:lpstr>CN=92 5feb</vt:lpstr>
      <vt:lpstr>CN=89 5feb</vt:lpstr>
      <vt:lpstr>pre-burn 5feb</vt:lpstr>
      <vt:lpstr>31jan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G. Stewart</dc:creator>
  <cp:lastModifiedBy>kstewart</cp:lastModifiedBy>
  <cp:lastPrinted>2011-02-02T21:37:18Z</cp:lastPrinted>
  <dcterms:created xsi:type="dcterms:W3CDTF">2011-02-01T15:49:52Z</dcterms:created>
  <dcterms:modified xsi:type="dcterms:W3CDTF">2011-02-09T01:43:44Z</dcterms:modified>
</cp:coreProperties>
</file>